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date1904="1" showInkAnnotation="0" autoCompressPictures="0"/>
  <mc:AlternateContent xmlns:mc="http://schemas.openxmlformats.org/markup-compatibility/2006">
    <mc:Choice Requires="x15">
      <x15ac:absPath xmlns:x15ac="http://schemas.microsoft.com/office/spreadsheetml/2010/11/ac" url="/Users/jean-michelvincent/Desktop/Lab'Hautil/20231120 Tableur Carbone Familial synthèse/"/>
    </mc:Choice>
  </mc:AlternateContent>
  <xr:revisionPtr revIDLastSave="0" documentId="13_ncr:1_{4C984AB8-F3E4-6649-950A-19C9394C14CE}" xr6:coauthVersionLast="47" xr6:coauthVersionMax="47" xr10:uidLastSave="{00000000-0000-0000-0000-000000000000}"/>
  <bookViews>
    <workbookView xWindow="0" yWindow="740" windowWidth="29400" windowHeight="14100" tabRatio="500"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C289" i="1" l="1"/>
  <c r="C288" i="1"/>
  <c r="C283" i="1"/>
  <c r="C279" i="1"/>
  <c r="C278" i="1"/>
  <c r="C277" i="1"/>
  <c r="C276" i="1"/>
  <c r="H268" i="1"/>
  <c r="H259" i="1"/>
  <c r="H246" i="1"/>
  <c r="H229" i="1"/>
  <c r="H211" i="1"/>
  <c r="H178" i="1"/>
  <c r="E142" i="1"/>
  <c r="E139" i="1"/>
  <c r="E129" i="1"/>
  <c r="I80" i="1"/>
  <c r="I92" i="1"/>
  <c r="I104" i="1"/>
  <c r="G35" i="1"/>
  <c r="E137" i="1"/>
  <c r="E135" i="1"/>
  <c r="E133" i="1"/>
  <c r="E138" i="1" s="1"/>
  <c r="G155" i="1"/>
  <c r="F155" i="1"/>
  <c r="E155" i="1"/>
  <c r="D155" i="1"/>
  <c r="E161" i="1"/>
  <c r="F161" i="1"/>
  <c r="G161" i="1"/>
  <c r="D161" i="1"/>
  <c r="H161" i="1" s="1"/>
  <c r="I341" i="1"/>
  <c r="I343" i="1" s="1"/>
  <c r="I348" i="1" s="1"/>
  <c r="I334" i="1"/>
  <c r="I333" i="1"/>
  <c r="I337" i="1" s="1"/>
  <c r="I349" i="1" s="1"/>
  <c r="I332" i="1"/>
  <c r="I331" i="1"/>
  <c r="I336" i="1"/>
  <c r="I346" i="1"/>
  <c r="I347" i="1" s="1"/>
  <c r="I345" i="1"/>
  <c r="I342" i="1"/>
  <c r="I335" i="1"/>
  <c r="H266" i="1"/>
  <c r="H261" i="1"/>
  <c r="H257" i="1"/>
  <c r="H248" i="1"/>
  <c r="H258" i="1" s="1"/>
  <c r="H244" i="1"/>
  <c r="H231" i="1"/>
  <c r="H227" i="1"/>
  <c r="H213" i="1"/>
  <c r="H209" i="1"/>
  <c r="H196" i="1"/>
  <c r="H167" i="1"/>
  <c r="D174" i="1"/>
  <c r="D172" i="1"/>
  <c r="D170" i="1"/>
  <c r="H170" i="1" s="1"/>
  <c r="D168" i="1"/>
  <c r="H169" i="1"/>
  <c r="H171" i="1"/>
  <c r="H173" i="1"/>
  <c r="G174" i="1"/>
  <c r="G172" i="1"/>
  <c r="G170" i="1"/>
  <c r="G168" i="1"/>
  <c r="G175" i="1" s="1"/>
  <c r="B89" i="1"/>
  <c r="G101" i="1"/>
  <c r="C101" i="1"/>
  <c r="D101" i="1"/>
  <c r="E101" i="1"/>
  <c r="F101" i="1"/>
  <c r="B101" i="1"/>
  <c r="C89" i="1"/>
  <c r="D89" i="1"/>
  <c r="E89" i="1"/>
  <c r="F89" i="1"/>
  <c r="G89" i="1"/>
  <c r="B77" i="1"/>
  <c r="I79" i="1" s="1"/>
  <c r="E77" i="1"/>
  <c r="F77" i="1"/>
  <c r="G77" i="1"/>
  <c r="C77" i="1"/>
  <c r="D77" i="1"/>
  <c r="E34" i="1"/>
  <c r="F34" i="1"/>
  <c r="C123" i="1"/>
  <c r="D123" i="1"/>
  <c r="B123" i="1"/>
  <c r="C127" i="1"/>
  <c r="D127" i="1"/>
  <c r="B127" i="1"/>
  <c r="E127" i="1" s="1"/>
  <c r="D119" i="1"/>
  <c r="C119" i="1"/>
  <c r="B119" i="1"/>
  <c r="E119" i="1" s="1"/>
  <c r="E128" i="1" s="1"/>
  <c r="G25" i="1"/>
  <c r="H249" i="1"/>
  <c r="H250" i="1"/>
  <c r="H251" i="1"/>
  <c r="H252" i="1"/>
  <c r="H253" i="1"/>
  <c r="H254" i="1"/>
  <c r="H255" i="1"/>
  <c r="H256" i="1"/>
  <c r="D34" i="1"/>
  <c r="G26" i="1"/>
  <c r="C275" i="1" s="1"/>
  <c r="E168" i="1"/>
  <c r="H168" i="1" s="1"/>
  <c r="H177" i="1" s="1"/>
  <c r="C285" i="1" s="1"/>
  <c r="F168" i="1"/>
  <c r="E170" i="1"/>
  <c r="F174" i="1"/>
  <c r="H197" i="1"/>
  <c r="H198" i="1"/>
  <c r="H199" i="1"/>
  <c r="H200" i="1"/>
  <c r="H201" i="1"/>
  <c r="H202" i="1"/>
  <c r="H203" i="1"/>
  <c r="H204" i="1"/>
  <c r="H205" i="1"/>
  <c r="H206" i="1"/>
  <c r="H207" i="1"/>
  <c r="H208" i="1"/>
  <c r="H214" i="1"/>
  <c r="H215" i="1"/>
  <c r="H216" i="1"/>
  <c r="H217" i="1"/>
  <c r="H218" i="1"/>
  <c r="H219" i="1"/>
  <c r="H220" i="1"/>
  <c r="H221" i="1"/>
  <c r="H222" i="1"/>
  <c r="H223" i="1"/>
  <c r="H224" i="1"/>
  <c r="H225" i="1"/>
  <c r="H226" i="1"/>
  <c r="H232" i="1"/>
  <c r="H233" i="1"/>
  <c r="H245" i="1" s="1"/>
  <c r="H234" i="1"/>
  <c r="H235" i="1"/>
  <c r="H236" i="1"/>
  <c r="H237" i="1"/>
  <c r="H238" i="1"/>
  <c r="H239" i="1"/>
  <c r="H240" i="1"/>
  <c r="H241" i="1"/>
  <c r="H242" i="1"/>
  <c r="H243" i="1"/>
  <c r="H262" i="1"/>
  <c r="H263" i="1"/>
  <c r="H264" i="1"/>
  <c r="H267" i="1" s="1"/>
  <c r="H265" i="1"/>
  <c r="E172" i="1"/>
  <c r="F172" i="1"/>
  <c r="H172" i="1" s="1"/>
  <c r="H228" i="1"/>
  <c r="H155" i="1"/>
  <c r="H174" i="1"/>
  <c r="E175" i="1"/>
  <c r="E123" i="1"/>
  <c r="G38" i="1"/>
  <c r="I91" i="1"/>
  <c r="I103" i="1"/>
  <c r="H210" i="1"/>
  <c r="I106" i="1" l="1"/>
  <c r="H162" i="1"/>
  <c r="F175" i="1"/>
  <c r="D175" i="1"/>
  <c r="G36" i="1"/>
  <c r="G37" i="1" l="1"/>
  <c r="C284" i="1"/>
  <c r="H156" i="1"/>
  <c r="H164" i="1" s="1"/>
  <c r="H165" i="1" s="1"/>
  <c r="E291" i="1" s="1"/>
  <c r="H269" i="1" l="1"/>
  <c r="C286" i="1" s="1"/>
  <c r="C287" i="1"/>
  <c r="C291" i="1" l="1"/>
</calcChain>
</file>

<file path=xl/sharedStrings.xml><?xml version="1.0" encoding="utf-8"?>
<sst xmlns="http://schemas.openxmlformats.org/spreadsheetml/2006/main" count="560" uniqueCount="432">
  <si>
    <t>Toutefois, demandez bien avant pour les livrets et compte épargne, ils ne se transfèrent pas mais se ferment et s'ouvrent.</t>
  </si>
  <si>
    <t>inscrivez la somme moyenne mensuelle  de votre compte courant, selon votre (vos)  banque(s)</t>
  </si>
  <si>
    <t xml:space="preserve">exemple : salarié vous gagnez 2000 euros/mois ; votre compte courant se monte environ à 1000 euros en moyenne. </t>
  </si>
  <si>
    <t>cette ligne vous permet d'inscrire votre propre banque si vous connaisseez ses émissions/1000 euros</t>
  </si>
  <si>
    <t>Banques</t>
  </si>
  <si>
    <t>Ensuite parce qu'avec les chiffres du §II, vous savez sur quoi vous pouvez agir efficacement</t>
  </si>
  <si>
    <t>Enfin parce que le calcul des émissions n'a pas la précision d'un compte en banque : par exemple, l'Etat a récemment fait baisser nos émissions nationales de 20% … en changeant le mode de calcul</t>
  </si>
  <si>
    <t>En datant au fil du temps les versions successives de vos calculs, ce tableur vous offre un outil de pilotage de la réduction de vos émissions familiales, en responsabilité, année après année,</t>
  </si>
  <si>
    <t>Et ce sans compter sur ce que vous pouvez inventer, multiplié par un petit milliards de familles sur la planète, celles qui disposent de plus de 8 euros par jour et par personne</t>
  </si>
  <si>
    <t>il y a plus : vous pouvez aussi agir indirectement sur les entreprises fossiles qui continuent d'investir dans des projets désastreux, via les banques.</t>
  </si>
  <si>
    <t xml:space="preserve">    par exemple une famille a  un compte courant de 1500 euros à la société générale ainsi qu'un livret de 3000 euros et une assurance vie de 10000 euros, </t>
  </si>
  <si>
    <t xml:space="preserve">    et à la Banque postale un compte courant de 1000 euros, un livret de 7000 et une assurance vie de 3000 </t>
  </si>
  <si>
    <r>
      <t xml:space="preserve">    La décision de cette famille d'un passage des comptes de la banque émissive à des banques moins émissives économise 5 tonnes CO2e/an</t>
    </r>
    <r>
      <rPr>
        <sz val="14"/>
        <rFont val="Verdana"/>
        <family val="2"/>
      </rPr>
      <t xml:space="preserve"> : de 16,45 tonnesCO2e/an à 11,5 tonnes CO2e/an</t>
    </r>
  </si>
  <si>
    <t xml:space="preserve">    Si l'on généralise, par tranche de 10 millions de famille, ce sont 50 millions de tonnes CO2e/an évitées, soit 7% de l'empreinte carbone nationale</t>
  </si>
  <si>
    <t xml:space="preserve">    Changer de banquier, pour un résultat à quelle hauteur ? Faites la simulation :</t>
  </si>
  <si>
    <t xml:space="preserve">Inscrire la(les) date(s) de construction en béton-brique, 1965 par exemple ; année estimée si lointaine, </t>
  </si>
  <si>
    <t>Inscrire la(les) date(s) de construction) en écomatériaux, 2005 par exemple ; année estimée si lointaine</t>
  </si>
  <si>
    <t>total reste à amortir émissions grises</t>
  </si>
  <si>
    <t>total émissions de fonctionnement</t>
  </si>
  <si>
    <t>Année de calcul : par défaut, l'année en cours de cette version du tableur est 2024 ; 2030 pour une simulation</t>
  </si>
  <si>
    <t xml:space="preserve">année de calcul; ex 2024 (ou 2030) </t>
  </si>
  <si>
    <t>Inscrire la surface (habitable, chauffée) béton ou brique totale en m2 ; hors garages, balcons, terrasses, annexes</t>
  </si>
  <si>
    <t>ratio élmissions générées: 0,52 TCO2e/ M2 (SHONRT, ici prise égale à la surface habitable chauffée)</t>
  </si>
  <si>
    <t>ratio stockage émissions: 0,90 TCO2e/ M2 (SHONRT, ici prise égale à la surface habitable chauffée)</t>
  </si>
  <si>
    <t>Ce sont des moyennes: les notations bien connues A+++,B à D de l'électroménager donnent une idée de la variation des émissions de leur utilisation.</t>
  </si>
  <si>
    <t>total reste à amortir corrigé des revenus</t>
  </si>
  <si>
    <t>La différence entre l'approche par vos revenus personnels du §I, (plus globale) et l'approche par vos achats et consommations, tient au calcul retenu:</t>
  </si>
  <si>
    <t>De son côté, l'approche opérationnelle ne prend pas en compte les nombreux achats et consommations non répertoriés dans la liste du §II:</t>
  </si>
  <si>
    <t>mais aussi des services publics et privés, hopitaux et cliniques par exemple.</t>
  </si>
  <si>
    <t xml:space="preserve">Côté solutions, parmi la quarantaine de solutions recueillies, évaluées et partagées sur le site agirlocal.org, 9 permettraient de réduire de 20% l'empreinte carbone nationale si elles étaient généralisées.. </t>
  </si>
  <si>
    <t>A quel point ? L'évaluation très rapide du §IV va vous le montrer ; vous allez pouvoir comparer avec vos émissions directes, celles que vous venez de calculer.</t>
  </si>
  <si>
    <t xml:space="preserve"> En prêtant votre argent déposé sur vos comptes courant et d'épargne, à des entreprises fossiles, certaines banques émettent beaucoup de CO2e d'autres beaucoup moins ; Source Oxfam France, Rift.</t>
  </si>
  <si>
    <t xml:space="preserve">mais les émissions augmentent beaucoup plus vite que le revenu. Ce qui donne une empreinte carbone minorée pour les familles au dessus de la médiane de revenu. </t>
  </si>
  <si>
    <t>Pourtant, en l'état, cette double approximation suffit pour agir à bon escient. D'abord parce qu'avec le §I vous avez un chiffre suffisament proche de la réalité pour passer à l'action</t>
  </si>
  <si>
    <t>Plus on est riche plus on émet, avec le même type de produit de consommation: une robe par exemple.</t>
  </si>
  <si>
    <t xml:space="preserve">Pour remplir les cases, aidez-vous de vos fiche(s) de paye au 31 décembre </t>
  </si>
  <si>
    <t xml:space="preserve">ou de votre feuille d'impôts sur le revenu </t>
  </si>
  <si>
    <t>Le calcul de votre revenu annuel avant impôts sur le revenu va vous demander quelques minutes</t>
  </si>
  <si>
    <t>Les statisticiens compte 1UC  pour le premier adulte, 0,5 UC pour les autres personnes de 18 ans ou plus ; 0,3 UC pour les enfants de moins de 18 ans. Il Y en a 46,6 millions en France.</t>
  </si>
  <si>
    <t xml:space="preserve">Le niveau de vie médian est celui qui sépare en deux moitiés les revenus des familles vivant en France. Il augmente la précision de la mesure de vos émissions.  Il se monte à 22040 euros par UC en France. </t>
  </si>
  <si>
    <t xml:space="preserve">L'approche II, opérationnelle, prend une heure et plus selon le temps de recherche de vos données. </t>
  </si>
  <si>
    <t>Son intérêt est  de comprendre comment vous produisez vos émissions  et donc de prendre en main vos principaux leviers d'action pour les réduire.</t>
  </si>
  <si>
    <t xml:space="preserve"> l'utilisation du revenu médian permet de vous rapprocher de vos émissions réelles; le tout ici dans un temps de calcul très inférieur à une saison d'une série télé.</t>
  </si>
  <si>
    <t>choisissez le nombre de semaines pendant laquelle vous voulez évaluer vos émissions ; par défaut, elle est égale à 1.</t>
  </si>
  <si>
    <t>Avions</t>
  </si>
  <si>
    <t>Les émissions de l'énergie grise des logements dépendent de la date de construction : seulement 40% du CO2 disparaît au bout d'un siècle</t>
  </si>
  <si>
    <t xml:space="preserve">L'énergie de fonctionnement est celle des chauffage-climatisation-eau chaude sanitaire-équipements. </t>
  </si>
  <si>
    <t>Construction en béton-brique</t>
  </si>
  <si>
    <t>les émissions sont distinguées selon le kilométrage du vol : vol inférieur à 2000km (aller) ou supérieur;</t>
  </si>
  <si>
    <t xml:space="preserve"> veillez à l'aller-retour…</t>
  </si>
  <si>
    <t>sous-total voitures  corrigé des revenus</t>
  </si>
  <si>
    <t>sous-total avions corrigé des revenus</t>
  </si>
  <si>
    <r>
      <t xml:space="preserve">Source : Modélisation et évaluation ACV de produits de consommation et biens d’équipement-201809 </t>
    </r>
    <r>
      <rPr>
        <sz val="14"/>
        <color indexed="63"/>
        <rFont val="Verdana"/>
        <family val="2"/>
      </rPr>
      <t>https://librairie.ademe.fr/</t>
    </r>
  </si>
  <si>
    <t>Vos émissions familiales objets s'affichent en jaune dernière ligne de l'encadré du paragraphe 4</t>
    <phoneticPr fontId="3" type="noConversion"/>
  </si>
  <si>
    <t>Pour bien comprendre l'évaluation de ces 80% de vos émissions, il est ici question d'énergie grise et d'énergie de fonctionnement; c'est à dire tout ce qui nous sert.</t>
  </si>
  <si>
    <t xml:space="preserve">D'où le calcul méthodique de ces deux composantes, à partir de vos données : par exemple il y faut le poids de votre voiture pour ses émissions grises et les litres d'essence pour son fonctionnement; </t>
  </si>
  <si>
    <t>L'approche I, par le revenu familial disponible, est simple. En quelques minutes elle vous indique les émissions que vous financées par le budget familial ; mais elle ne permet pas d'agir de façon méthodique pour les réduire.</t>
  </si>
  <si>
    <t xml:space="preserve"> Ce tableau permet d'évaluer vos émissions à partir du revenu disponible familial ainsi que par unités de consommation du foyer : UC.</t>
  </si>
  <si>
    <t>Pourquoi les UC? L'unité de consommation a été inventée parce que l'on consomme moins à 2 adultes sous le même toit que deux céilbataire sous des toits différents, les enfants moins que le deuxième adulte, etc</t>
  </si>
  <si>
    <t>Le tableau de bord familial (III) synthétise vos émissions. Il permet à la famille de piloter leur réduction: avec le budget disponible, celui qui finance vos émissions.</t>
  </si>
  <si>
    <t>Cette approche opérationnelle n'évalue pas pour autant toutes vos émissions; et pour cause, le calcul serait interminable. Mais comme  les émissions varient beaucoup avec le revenu familial pour les mêmes types de produit achetés,</t>
  </si>
  <si>
    <t>comment s'explique la différence entre les 2 approches des  §I et II?</t>
  </si>
  <si>
    <t xml:space="preserve">puis le revenu de la famille par UC est divisé par le revenu médian national,  </t>
  </si>
  <si>
    <t xml:space="preserve">Seuls les déplacements en voiture et en avion sont pris en compte.  En transports en communs terrestres (bus, trains…), ils sont négligeables  </t>
    <phoneticPr fontId="3" type="noConversion"/>
  </si>
  <si>
    <t xml:space="preserve">Inscrire le(s) poids en kg de(s) voiture(s) essence </t>
    <phoneticPr fontId="3" type="noConversion"/>
  </si>
  <si>
    <t xml:space="preserve">Le calcul va de l'agriculture aux déchets, en passant par les  bâtiments  agricoles, les transports et la distribution. </t>
    <phoneticPr fontId="3" type="noConversion"/>
  </si>
  <si>
    <t>Avec cette approche globale-personnelle,vous connaissez votre montant approché d'émissions et le financement de leur production ; elle ne permet pas pour autant d'agir en connaissance de cause de vos dépenses,d'où la deuxième approche ci-après, opérationnelle.</t>
    <phoneticPr fontId="3" type="noConversion"/>
  </si>
  <si>
    <t>nombre de repas maison jour 1</t>
  </si>
  <si>
    <t>nombre de repas maison jour 2</t>
  </si>
  <si>
    <t>nombre de repas maison jour 3</t>
  </si>
  <si>
    <t>nombre de repas maison jour 4</t>
  </si>
  <si>
    <t>nombre de repas maison jour 5</t>
  </si>
  <si>
    <t>nombre de repas maison jour 6</t>
  </si>
  <si>
    <t>nombre de repas maison jour 7</t>
  </si>
  <si>
    <t xml:space="preserve">L'alimentation-agriculture (§1), les déplacements (§2) et les logements (§3) sont simples à remplir, </t>
  </si>
  <si>
    <t>les objets (§4) sont plus détaillés pour ne pas passer à côté d'achats et de consommations émissifs</t>
  </si>
  <si>
    <t>sous-total corrigé des revenus familiaux</t>
  </si>
  <si>
    <t xml:space="preserve">repas cantines </t>
  </si>
  <si>
    <t>repas restaurants</t>
  </si>
  <si>
    <t>nombre repas cantine  jour 1</t>
  </si>
  <si>
    <t>nombre repas cantine  jour 2</t>
  </si>
  <si>
    <t>nombre repas cantine  jour 3</t>
  </si>
  <si>
    <t>nombre repas cantine  jour 4</t>
  </si>
  <si>
    <t>nombre repas cantine  jour 5</t>
  </si>
  <si>
    <t>nombre repas cantine  jour 6</t>
  </si>
  <si>
    <t>nombre repas cantine  jour 7</t>
  </si>
  <si>
    <t>nombre repas restaurant jour 1</t>
  </si>
  <si>
    <t>nombre repas restaurant jour 2</t>
  </si>
  <si>
    <t>nombre repas restaurant jour 3</t>
  </si>
  <si>
    <t>nombre repas restaurant jour 4</t>
  </si>
  <si>
    <t>nombre repas restaurant jour 5</t>
  </si>
  <si>
    <t>nombre repas restaurant jour 6</t>
  </si>
  <si>
    <t>nombre repas restaurant jour 7</t>
  </si>
  <si>
    <t xml:space="preserve">sous-total cantine </t>
  </si>
  <si>
    <t>sous-total restaurants</t>
  </si>
  <si>
    <t xml:space="preserve">Puis remplissez 3 listes selon qu'il s'agit de repas pris à la maison, à la cantine ou au restaurant. </t>
  </si>
  <si>
    <t>source Ademe</t>
  </si>
  <si>
    <t>total par an corrigé des revenus familiaux</t>
  </si>
  <si>
    <t>Le présent tableur carbone familial permet d'évaluer vos émissions de gaz à effet de serre familiales de 2 façons : simple (I) et opérationnelle (II).</t>
    <phoneticPr fontId="3" type="noConversion"/>
  </si>
  <si>
    <t>Tout à la fin, une surprise vous attend, au chapitre IV. Ne la manquez pas, elle est surprenante mais surtout elle vous permet de peser efficacement sur les émissions des industries fossiles, quasi sans effort familial.</t>
    <phoneticPr fontId="3" type="noConversion"/>
  </si>
  <si>
    <t>II-APPROCHE OPERATIONNELLE PAR VOS CONSOMMATIONS EFFECTIVES (une heure et plus selon le temps de recherche de vos données)</t>
  </si>
  <si>
    <t>III-RECAPITULATIF EMISSIONS CARBONE FAMILIALES</t>
  </si>
  <si>
    <t>IV-QUE FONT LES BANQUES DE VOTRE ARGENT ? ACTIONNEZ UN LEVIER INDIRECT MAIS TRES EFFICACE DE REDUCTION DES EMISSIONS</t>
  </si>
  <si>
    <t>membres de la famille, UC, revenus</t>
  </si>
  <si>
    <t>voitures</t>
  </si>
  <si>
    <t>Logements</t>
  </si>
  <si>
    <t>Objets</t>
  </si>
  <si>
    <t>Mode d'emploi objets: remplissez les cases orange de l'encadré comme suit :</t>
  </si>
  <si>
    <t>Vos émissions familiales logements s'affichent en jaune dernière ligne de l'encadré de ce paragraphe 3</t>
  </si>
  <si>
    <t>Vos émissions familiales déplacements s'affichent en jaune dernière ligne de l'encadré de ce paragraphe 2</t>
  </si>
  <si>
    <r>
      <t xml:space="preserve">b- </t>
    </r>
    <r>
      <rPr>
        <b/>
        <i/>
        <sz val="14"/>
        <color rgb="FF3F3F3F"/>
        <rFont val="Verdana"/>
        <family val="2"/>
      </rPr>
      <t xml:space="preserve">appareils électriques à faible composante électronique </t>
    </r>
  </si>
  <si>
    <t>APPROCHE PAR LES REVENUS (paragraphe I)</t>
  </si>
  <si>
    <t>EMISSIONS  FAMILLE §I</t>
  </si>
  <si>
    <t>APPROCHE (PARTIELLE) PAR LES DEPENSES EFFECTIVES (paragraphe II)</t>
  </si>
  <si>
    <t>EMISSIONS  FAMILLE §II</t>
  </si>
  <si>
    <t>COMPTER CARBONE et AGIR</t>
  </si>
  <si>
    <t xml:space="preserve">De quoi identifier le virus et soigner la maladie.  </t>
    <phoneticPr fontId="3" type="noConversion"/>
  </si>
  <si>
    <t>L'intérêt de cette approche par les revenus est de partir de chiffres nationaux, sans perte de données carbone donc, tout en étant sur vos revenus disponibles réels.</t>
    <phoneticPr fontId="3" type="noConversion"/>
  </si>
  <si>
    <t xml:space="preserve">  prime d’activité : par exemple: allocations familiales plus APL en euros/an </t>
    <phoneticPr fontId="3" type="noConversion"/>
  </si>
  <si>
    <t>puis 1 (ou 2 ou 3…)dans la case des enfants de moins de 18 ans. Voir le résultat en jaune.</t>
    <phoneticPr fontId="3" type="noConversion"/>
  </si>
  <si>
    <t>repas viande rouge</t>
    <phoneticPr fontId="3" type="noConversion"/>
  </si>
  <si>
    <t>repas viande blanche</t>
    <phoneticPr fontId="3" type="noConversion"/>
  </si>
  <si>
    <t>repas poisson thon-saumon </t>
    <phoneticPr fontId="3" type="noConversion"/>
  </si>
  <si>
    <t>repas poisson blanc </t>
    <phoneticPr fontId="3" type="noConversion"/>
  </si>
  <si>
    <t xml:space="preserve">repas végétarien </t>
    <phoneticPr fontId="3" type="noConversion"/>
  </si>
  <si>
    <t>L'énergie grise est celle qui est utilisée pour construire une cuisine, une voiture, un logement ou des bureaux, fabriquer des vêtements, des jouets en plastique, un smartphone ou forer un puit de chauffage urbain.</t>
  </si>
  <si>
    <t>Vos émissions familiales Alimentation-agriculture s'affichent en jaune dernière ligne de ce paragraphe 1</t>
  </si>
  <si>
    <t xml:space="preserve">sous-totaux kCO2e </t>
  </si>
  <si>
    <t>kgCO2e par type de menu-protéines</t>
  </si>
  <si>
    <t>inscrire les km totaux de vols en classe affaire de la famille; ex 3 vols à 1500km de 2 personnes, 2 à 5000km  2 p</t>
  </si>
  <si>
    <t>le total s'affiche en jaune</t>
  </si>
  <si>
    <t>Déplacements</t>
  </si>
  <si>
    <t xml:space="preserve"> les émissions par UC de votre foyer   </t>
  </si>
  <si>
    <t>les émissions de l'année s'ajoutent chaque année.</t>
  </si>
  <si>
    <t>écomatériaux date de construction: ex 2018</t>
  </si>
  <si>
    <t xml:space="preserve">Inscrire la surface (habitable) écomatériaux totale en m2 ; </t>
  </si>
  <si>
    <t>les prestations sociales comprennent les prestations familiales, allocations logement, minima sociaux et</t>
  </si>
  <si>
    <t xml:space="preserve">En jaune s'affichent  le revenu familial / UC, </t>
  </si>
  <si>
    <t xml:space="preserve">les émissions familiales / personne </t>
  </si>
  <si>
    <t xml:space="preserve">les émissions familiales </t>
  </si>
  <si>
    <t>le revenu disponible pour agir</t>
  </si>
  <si>
    <t xml:space="preserve">Beaucoup plus que votre compte courant, votre épargne est  plus dépendante des multiples possibilités de placement. </t>
  </si>
  <si>
    <t xml:space="preserve"> la case D51 de l'adulte 1 est préremplie ; tapez 1 (ou 2 ou 3...) dans la case autres adultes, </t>
  </si>
  <si>
    <t>nombre de personnes, UC</t>
  </si>
  <si>
    <t>revenu familial et émissions</t>
  </si>
  <si>
    <t>Notre alimentation et l'agriculture qui va avec, nos déplacements, nos bâtiments, nos achats d'objets sont en effet la source de plus de 80% de nos émissions de gaz à effet de serre.</t>
  </si>
  <si>
    <t>Béton-brique date de construction: ex 1965</t>
  </si>
  <si>
    <t>Béton-brique</t>
  </si>
  <si>
    <t>surface en m2 (habitable) béton-brique</t>
  </si>
  <si>
    <t>reste à amortir émissions grises kgCO2e</t>
  </si>
  <si>
    <r>
      <t xml:space="preserve">Un calcul plus précis demande d'aller sur l'appli Rift  : </t>
    </r>
    <r>
      <rPr>
        <b/>
        <sz val="14"/>
        <color indexed="10"/>
        <rFont val="Verdana"/>
        <family val="2"/>
      </rPr>
      <t>https://riftapp.fr/</t>
    </r>
    <r>
      <rPr>
        <b/>
        <sz val="14"/>
        <rFont val="Verdana"/>
        <family val="2"/>
      </rPr>
      <t xml:space="preserve"> </t>
    </r>
  </si>
  <si>
    <t>inscrire les km totaux de vols en classe économique de la famille; ex 1 vol à 900km 1 personne et 1 à 1500km 2 p</t>
  </si>
  <si>
    <t xml:space="preserve">émissions objets famille </t>
    <phoneticPr fontId="3" type="noConversion"/>
  </si>
  <si>
    <t>Tonnes CO2e /an de la famille</t>
    <phoneticPr fontId="3" type="noConversion"/>
  </si>
  <si>
    <t>Tonnes CO2e /an par UC de la famille</t>
    <phoneticPr fontId="3" type="noConversion"/>
  </si>
  <si>
    <t>TCO2e de reste à amortir de l'énergie grise  de votre(vos) logement(s)</t>
    <phoneticPr fontId="3" type="noConversion"/>
  </si>
  <si>
    <t>le reste à amortir diminue peu chaque année sauf construction ou isolation en éco-matéraiux</t>
    <phoneticPr fontId="3" type="noConversion"/>
  </si>
  <si>
    <t>Compte courant</t>
    <phoneticPr fontId="3" type="noConversion"/>
  </si>
  <si>
    <t>épargne</t>
    <phoneticPr fontId="3" type="noConversion"/>
  </si>
  <si>
    <t>Banque populaire Caisse d'épargne, Crédit mutuel CIC</t>
    <phoneticPr fontId="3" type="noConversion"/>
  </si>
  <si>
    <t>kgCO2e</t>
    <phoneticPr fontId="3" type="noConversion"/>
  </si>
  <si>
    <t>total corrigé des revenus</t>
    <phoneticPr fontId="3" type="noConversion"/>
  </si>
  <si>
    <t xml:space="preserve">inscrire votre (vos) kilométrage(s) annuel électrique </t>
    <phoneticPr fontId="3" type="noConversion"/>
  </si>
  <si>
    <t>Les machines agricoles,transports de marchandises, tracteurs… sont comptés dans les autres paragraphes : 1,3,4.</t>
    <phoneticPr fontId="3" type="noConversion"/>
  </si>
  <si>
    <t>soit en tonnes CO2e : LA FAMILLE</t>
    <phoneticPr fontId="3" type="noConversion"/>
  </si>
  <si>
    <t xml:space="preserve"> PAR UC</t>
    <phoneticPr fontId="3" type="noConversion"/>
  </si>
  <si>
    <t>PAR PERSONNE</t>
    <phoneticPr fontId="3" type="noConversion"/>
  </si>
  <si>
    <t xml:space="preserve">Dans un siècle il restera dans l'atmosphère de cette année de vos émissions (partielles) ainsi calculées  </t>
    <phoneticPr fontId="3" type="noConversion"/>
  </si>
  <si>
    <t>L'énergie de fonctionnement est celle que nous utilisons au quotidien : celle qui est mesurée par les kWh de votre facture d'électricité ou de gaz, les litres de carburant des tracteurs, des voitures des camions, des avions…</t>
    <phoneticPr fontId="3" type="noConversion"/>
  </si>
  <si>
    <t>d'autres outils et des solutions sur www.agirlocal.org</t>
  </si>
  <si>
    <t>meubles</t>
    <phoneticPr fontId="3" type="noConversion"/>
  </si>
  <si>
    <t>L'énergie grise des objets est souvent la seule énergie dépensée ou presque : un pull, une couette, une poupée ne fonctionnent pas en général à l'électricité;</t>
    <phoneticPr fontId="3" type="noConversion"/>
  </si>
  <si>
    <t xml:space="preserve"> mais  il a fallu extraire des matériaux, les traiter, les transporter, les transformer, les distribuer, et plus tard ramasser et traiter les déchets.</t>
    <phoneticPr fontId="3" type="noConversion"/>
  </si>
  <si>
    <t xml:space="preserve">l'Ademe a évalué les émissions de gaz à effet de serre de la fabrication et de l'utilisation annuelle de 99 de ces objets ; </t>
    <phoneticPr fontId="3" type="noConversion"/>
  </si>
  <si>
    <t>Ce tableur n'est relié à rien, vos données sont connues de vous seul ; vos estimations restent dans le cercle familial ; ce que vous en faites est de votre seule responsabilité.</t>
  </si>
  <si>
    <t xml:space="preserve">salaires bruts (yc cotisations salariales) </t>
  </si>
  <si>
    <t xml:space="preserve">et que nous pouvons donc changer pour réduire massivement nos émissions. </t>
  </si>
  <si>
    <t xml:space="preserve">Les émissions sont variables évidemment: matériaux, provenances, km parcourus par les composants </t>
    <phoneticPr fontId="3" type="noConversion"/>
  </si>
  <si>
    <t>végétarien</t>
    <phoneticPr fontId="3" type="noConversion"/>
  </si>
  <si>
    <t>Mode d'emploi : remplissez les cases orange de l'encadré comme suit :</t>
    <phoneticPr fontId="3" type="noConversion"/>
  </si>
  <si>
    <t>source Ademe, base de données carbone, simplifiée.</t>
    <phoneticPr fontId="3" type="noConversion"/>
  </si>
  <si>
    <t xml:space="preserve">Inscrire le(s) poids en kg de(s) voiture(s) électrique </t>
    <phoneticPr fontId="3" type="noConversion"/>
  </si>
  <si>
    <t>inscrire les kWh/km de(s) voiture(s) électrique =capacité batterie (Zoe 52 kWh)/l'autonomie (395km WPL)= 0,132 kWh/km</t>
    <phoneticPr fontId="3" type="noConversion"/>
  </si>
  <si>
    <t>les émissions totales de votre "parc automobile" s'affichent en jaune, en kgCO2e/an</t>
    <phoneticPr fontId="3" type="noConversion"/>
  </si>
  <si>
    <t>kgCO2e/an</t>
    <phoneticPr fontId="3" type="noConversion"/>
  </si>
  <si>
    <t>kgCO2e/an total</t>
    <phoneticPr fontId="3" type="noConversion"/>
  </si>
  <si>
    <t>voiture 1</t>
    <phoneticPr fontId="3" type="noConversion"/>
  </si>
  <si>
    <t>voiture 2</t>
    <phoneticPr fontId="3" type="noConversion"/>
  </si>
  <si>
    <t>Le renouvellement des objets et leurs émissions dépendent de nos modes vie.</t>
    <phoneticPr fontId="3" type="noConversion"/>
  </si>
  <si>
    <t>e- équipements de sport</t>
    <phoneticPr fontId="3" type="noConversion"/>
  </si>
  <si>
    <t>équipements de sport</t>
  </si>
  <si>
    <t>et laissez-vous 20% pour les petits plaisirs.</t>
  </si>
  <si>
    <t xml:space="preserve"> faites ce qu'il faut à 80%, en commençant par  le plus facile, les plus efficace, le moins cher,</t>
  </si>
  <si>
    <t>www.agirlocal.org</t>
  </si>
  <si>
    <t>C'est à vous</t>
    <phoneticPr fontId="3" type="noConversion"/>
  </si>
  <si>
    <t xml:space="preserve">cette approche par nos consommations effectives vise à relier ces consommations à nos modes de vie, aux décisions quotidiennes et épisodiques que nous prenons  </t>
    <phoneticPr fontId="3" type="noConversion"/>
  </si>
  <si>
    <t>avec viande rouge</t>
    <phoneticPr fontId="3" type="noConversion"/>
  </si>
  <si>
    <t>avec viande blanche</t>
    <phoneticPr fontId="3" type="noConversion"/>
  </si>
  <si>
    <t>poisson thon-saumon </t>
  </si>
  <si>
    <t>poisson blanc </t>
  </si>
  <si>
    <t>unités de consommation, UC</t>
    <phoneticPr fontId="3" type="noConversion"/>
  </si>
  <si>
    <t xml:space="preserve"> votre revenu famiial par UC  </t>
    <phoneticPr fontId="3" type="noConversion"/>
  </si>
  <si>
    <t>euros</t>
    <phoneticPr fontId="3" type="noConversion"/>
  </si>
  <si>
    <t xml:space="preserve"> les émissions familiales  </t>
    <phoneticPr fontId="3" type="noConversion"/>
  </si>
  <si>
    <t xml:space="preserve">revenu familial disponible   </t>
    <phoneticPr fontId="3" type="noConversion"/>
  </si>
  <si>
    <t xml:space="preserve">émissions de fonctionnement logements famille </t>
    <phoneticPr fontId="3" type="noConversion"/>
  </si>
  <si>
    <t xml:space="preserve">TCo2e  plus  </t>
  </si>
  <si>
    <t>un outil de pilotage familial</t>
    <phoneticPr fontId="3" type="noConversion"/>
  </si>
  <si>
    <r>
      <t>Mode d'emploi :</t>
    </r>
    <r>
      <rPr>
        <sz val="14"/>
        <rFont val="Verdana"/>
        <family val="2"/>
      </rPr>
      <t xml:space="preserve"> remplissez les cases orange de l'encadré comme suit :</t>
    </r>
    <phoneticPr fontId="3" type="noConversion"/>
  </si>
  <si>
    <t>alimentation</t>
    <phoneticPr fontId="3" type="noConversion"/>
  </si>
  <si>
    <t>végétalien</t>
  </si>
  <si>
    <t>sous-total corrigé des revenus</t>
  </si>
  <si>
    <t>sous-total corrigé des revenus</t>
    <phoneticPr fontId="3" type="noConversion"/>
  </si>
  <si>
    <t>voiture 3</t>
  </si>
  <si>
    <t xml:space="preserve"> dans le temps qui reste avant le déclenchement des 2°C de réchauffement de l'atmosphère et ses conséquences. </t>
    <phoneticPr fontId="3" type="noConversion"/>
  </si>
  <si>
    <r>
      <t>Mode d'emploi :</t>
    </r>
    <r>
      <rPr>
        <sz val="14"/>
        <rFont val="Verdana"/>
        <family val="2"/>
      </rPr>
      <t xml:space="preserve"> remplissez les cases orange de l'encadré comme suit: </t>
    </r>
    <phoneticPr fontId="3" type="noConversion"/>
  </si>
  <si>
    <t>Mode d'emploi : remplissez les cases orange de l'encadré comme suit :</t>
    <phoneticPr fontId="3" type="noConversion"/>
  </si>
  <si>
    <t>les émissions des énergies grises sont réduites de 0,4% par an depuis la date de construction à 2023</t>
    <phoneticPr fontId="3" type="noConversion"/>
  </si>
  <si>
    <t>appartement 1</t>
  </si>
  <si>
    <t>année de calcul</t>
    <phoneticPr fontId="3" type="noConversion"/>
  </si>
  <si>
    <t xml:space="preserve">Le revenu familial disponible pour agir et réduire vos émissions est d'environ : </t>
    <phoneticPr fontId="3" type="noConversion"/>
  </si>
  <si>
    <t>total emissions objets</t>
  </si>
  <si>
    <t xml:space="preserve">La fabrication pèse lourd : électroménager 30 à 60%, numérique 80% , vêtements et meubles 90% et plus. </t>
    <phoneticPr fontId="3" type="noConversion"/>
  </si>
  <si>
    <t>autres adultes</t>
    <phoneticPr fontId="3" type="noConversion"/>
  </si>
  <si>
    <t>nombre d'appareils</t>
  </si>
  <si>
    <t>nombre de vêtements</t>
  </si>
  <si>
    <t>nombre de paires de chaussures</t>
  </si>
  <si>
    <t>tonnes CO2e</t>
    <phoneticPr fontId="3" type="noConversion"/>
  </si>
  <si>
    <t>tonnes CO2e/p</t>
    <phoneticPr fontId="3" type="noConversion"/>
  </si>
  <si>
    <t>UC</t>
    <phoneticPr fontId="3" type="noConversion"/>
  </si>
  <si>
    <t>L'amortissement de ces émissions est supérieur au siècle.</t>
  </si>
  <si>
    <t>Votre revenu famiial par UC s'affiche là :</t>
    <phoneticPr fontId="3" type="noConversion"/>
  </si>
  <si>
    <t>Emissions des énergies de fonctionnement</t>
    <phoneticPr fontId="3" type="noConversion"/>
  </si>
  <si>
    <t xml:space="preserve"> </t>
    <phoneticPr fontId="3" type="noConversion"/>
  </si>
  <si>
    <t>total émissions de fonctionnement</t>
    <phoneticPr fontId="3" type="noConversion"/>
  </si>
  <si>
    <t>vol inférieur à 2000km aller</t>
    <phoneticPr fontId="3" type="noConversion"/>
  </si>
  <si>
    <t>vol supérieur à 2000km aller</t>
    <phoneticPr fontId="3" type="noConversion"/>
  </si>
  <si>
    <t xml:space="preserve">Inscrire votre (vos) consommation(s) réelle(s) en litres aux 100km essence </t>
    <phoneticPr fontId="3" type="noConversion"/>
  </si>
  <si>
    <t xml:space="preserve">inscrire votre (vos) kilométrage(s) annuel essence </t>
    <phoneticPr fontId="3" type="noConversion"/>
  </si>
  <si>
    <t xml:space="preserve">Inscrire le(s) poids en kg de(s) voiture(s) diesel </t>
    <phoneticPr fontId="3" type="noConversion"/>
  </si>
  <si>
    <t xml:space="preserve">Inscrire votre (vos) consommation(s) réelle(s)en litres aux 100km diesel </t>
    <phoneticPr fontId="3" type="noConversion"/>
  </si>
  <si>
    <t xml:space="preserve">inscrire votre (vos) kilométrage(s) annuel diesel </t>
    <phoneticPr fontId="3" type="noConversion"/>
  </si>
  <si>
    <t xml:space="preserve">sources ADEME synthese-consommation-materiaux-construction-neuve-2019.pdf, etude carbone 4 2014, FCBA 05-2017,Negawatt... </t>
    <phoneticPr fontId="3" type="noConversion"/>
  </si>
  <si>
    <t>émissions électricité</t>
    <phoneticPr fontId="3" type="noConversion"/>
  </si>
  <si>
    <t xml:space="preserve">émissions gaz </t>
    <phoneticPr fontId="3" type="noConversion"/>
  </si>
  <si>
    <t>émissions fuel</t>
    <phoneticPr fontId="3" type="noConversion"/>
  </si>
  <si>
    <t>kWh chauffage urbain/an</t>
    <phoneticPr fontId="3" type="noConversion"/>
  </si>
  <si>
    <t>émissions chauffage urbain</t>
    <phoneticPr fontId="3" type="noConversion"/>
  </si>
  <si>
    <t>Construction en écomatériaux</t>
    <phoneticPr fontId="3" type="noConversion"/>
  </si>
  <si>
    <t>litres par an fuel</t>
    <phoneticPr fontId="3" type="noConversion"/>
  </si>
  <si>
    <r>
      <t>Mode d'emploi voitures :</t>
    </r>
    <r>
      <rPr>
        <sz val="14"/>
        <rFont val="Verdana"/>
        <family val="2"/>
      </rPr>
      <t xml:space="preserve"> remplissez les cases orange de l'encadré en veillant aux carburants </t>
    </r>
  </si>
  <si>
    <t>kg CO2e</t>
    <phoneticPr fontId="3" type="noConversion"/>
  </si>
  <si>
    <t>kgCO2e</t>
    <phoneticPr fontId="3" type="noConversion"/>
  </si>
  <si>
    <t>les émissions par personne de votre foyer sont de  :</t>
    <phoneticPr fontId="3" type="noConversion"/>
  </si>
  <si>
    <t>les émissions de votre foyer  s'affichent là :</t>
    <phoneticPr fontId="3" type="noConversion"/>
  </si>
  <si>
    <t>nombre de semaines de l'évaluation</t>
    <phoneticPr fontId="3" type="noConversion"/>
  </si>
  <si>
    <t>kgCO2e/an</t>
  </si>
  <si>
    <t>autres revenus</t>
    <phoneticPr fontId="3" type="noConversion"/>
  </si>
  <si>
    <t>1- Alimentation-agriculture</t>
    <phoneticPr fontId="3" type="noConversion"/>
  </si>
  <si>
    <t>2- Déplacements</t>
    <phoneticPr fontId="3" type="noConversion"/>
  </si>
  <si>
    <t xml:space="preserve">sous-total meubles </t>
    <phoneticPr fontId="3" type="noConversion"/>
  </si>
  <si>
    <t xml:space="preserve">sous-total équipements de sport </t>
    <phoneticPr fontId="3" type="noConversion"/>
  </si>
  <si>
    <t xml:space="preserve"> écomatériaux</t>
    <phoneticPr fontId="3" type="noConversion"/>
  </si>
  <si>
    <t>appartement 1</t>
    <phoneticPr fontId="3" type="noConversion"/>
  </si>
  <si>
    <t>Maison individuelle 1</t>
    <phoneticPr fontId="3" type="noConversion"/>
  </si>
  <si>
    <t>raquette de tennis</t>
  </si>
  <si>
    <t>les émissions de fin  de vie des meubles ne sont pas prises en compte</t>
  </si>
  <si>
    <t xml:space="preserve">surface en m2 (habitable) écomatériaux </t>
    <phoneticPr fontId="3" type="noConversion"/>
  </si>
  <si>
    <t>kWh gaz/an</t>
    <phoneticPr fontId="3" type="noConversion"/>
  </si>
  <si>
    <t xml:space="preserve">kWh électricité/an </t>
    <phoneticPr fontId="3" type="noConversion"/>
  </si>
  <si>
    <t>enfant(s)</t>
    <phoneticPr fontId="3" type="noConversion"/>
  </si>
  <si>
    <t>congélateur armoire</t>
  </si>
  <si>
    <t>congélateur coffre</t>
  </si>
  <si>
    <t>séche-linge à pompe à chaleur</t>
  </si>
  <si>
    <t xml:space="preserve"> séche-linge à  évacuation</t>
  </si>
  <si>
    <t>séche-linge à condensation</t>
  </si>
  <si>
    <t>lave linge capacité 5kg</t>
  </si>
  <si>
    <t>lave linge capacité 7kg</t>
  </si>
  <si>
    <t>T-shirt</t>
  </si>
  <si>
    <t>jean coton</t>
  </si>
  <si>
    <t>chaussures en cuir</t>
  </si>
  <si>
    <t>chaussures en tissus</t>
  </si>
  <si>
    <t>chaussures sport</t>
  </si>
  <si>
    <t>stockage émissions énergie grise kg CO2e</t>
    <phoneticPr fontId="3" type="noConversion"/>
  </si>
  <si>
    <t>personnes de la famille</t>
    <phoneticPr fontId="3" type="noConversion"/>
  </si>
  <si>
    <t>kgCO2e</t>
  </si>
  <si>
    <t>kwh gaz/an</t>
  </si>
  <si>
    <t>prestations sociales</t>
    <phoneticPr fontId="3" type="noConversion"/>
  </si>
  <si>
    <t>matelas ressort</t>
  </si>
  <si>
    <t xml:space="preserve">salon de jardin bois </t>
  </si>
  <si>
    <t xml:space="preserve">salon de jardin métal, résine </t>
  </si>
  <si>
    <t>sac à dos écolier</t>
  </si>
  <si>
    <t>sac à dos randonnée</t>
  </si>
  <si>
    <t>ballon football</t>
  </si>
  <si>
    <t>ballon basketball</t>
  </si>
  <si>
    <t>ballon volleyball</t>
  </si>
  <si>
    <t>hors consommations électricité comptée dans bâtiments</t>
  </si>
  <si>
    <t>Tonnes CO2e /an  par personne de la famille</t>
    <phoneticPr fontId="3" type="noConversion"/>
  </si>
  <si>
    <t>kgCO2e/ an de la famille</t>
    <phoneticPr fontId="3" type="noConversion"/>
  </si>
  <si>
    <t>lave vaisselle standard (12couverts)</t>
  </si>
  <si>
    <t>lave vaisselle compact(9couverts)</t>
  </si>
  <si>
    <t>nombre</t>
  </si>
  <si>
    <t>modem</t>
  </si>
  <si>
    <t>décodeur</t>
  </si>
  <si>
    <t xml:space="preserve">tablettes </t>
  </si>
  <si>
    <t>smartphone</t>
  </si>
  <si>
    <t>console vidéo</t>
  </si>
  <si>
    <t>liseuse</t>
  </si>
  <si>
    <r>
      <t xml:space="preserve">Mode d'emploi  avions : </t>
    </r>
    <r>
      <rPr>
        <sz val="14"/>
        <rFont val="Verdana"/>
        <family val="2"/>
      </rPr>
      <t xml:space="preserve"> remplissez les cases orange de l'encadré en veillant aux distances du vol aller (ou retour…)</t>
    </r>
    <phoneticPr fontId="3" type="noConversion"/>
  </si>
  <si>
    <t>inscrire les km totaux de vols en premium de la famille; ex 5 vols à 5000 km de 2 personnes</t>
    <phoneticPr fontId="3" type="noConversion"/>
  </si>
  <si>
    <t>Compte-courant 3</t>
  </si>
  <si>
    <t>épargne 1</t>
    <phoneticPr fontId="3" type="noConversion"/>
  </si>
  <si>
    <t>épargne 2</t>
  </si>
  <si>
    <t>épargne 3</t>
  </si>
  <si>
    <t>épargne 4</t>
  </si>
  <si>
    <t>épargne 5</t>
  </si>
  <si>
    <t>Compte-courant 4</t>
  </si>
  <si>
    <t>Société générale</t>
    <phoneticPr fontId="3" type="noConversion"/>
  </si>
  <si>
    <t>Crédit agricole</t>
    <phoneticPr fontId="3" type="noConversion"/>
  </si>
  <si>
    <t>BNP Paribas</t>
    <phoneticPr fontId="3" type="noConversion"/>
  </si>
  <si>
    <t>la Banque postale</t>
    <phoneticPr fontId="3" type="noConversion"/>
  </si>
  <si>
    <t>les lignes suivantes se remplissent avec vos factures; par type(s) d'énergie(s) et par résidence</t>
    <phoneticPr fontId="3" type="noConversion"/>
  </si>
  <si>
    <t xml:space="preserve">tables </t>
  </si>
  <si>
    <t xml:space="preserve">canapés </t>
  </si>
  <si>
    <t>sommiers</t>
  </si>
  <si>
    <t xml:space="preserve">cadre de lit </t>
  </si>
  <si>
    <t xml:space="preserve">matelas mousse </t>
  </si>
  <si>
    <t>Compte-courant 1</t>
    <phoneticPr fontId="3" type="noConversion"/>
  </si>
  <si>
    <t>Compte-courant 2</t>
  </si>
  <si>
    <t>3- Logements</t>
    <phoneticPr fontId="3" type="noConversion"/>
  </si>
  <si>
    <t>4- objets</t>
    <phoneticPr fontId="3" type="noConversion"/>
  </si>
  <si>
    <t>a- appareils électriques à forte composante électronique</t>
    <phoneticPr fontId="3" type="noConversion"/>
  </si>
  <si>
    <t xml:space="preserve">Les émissions des textiles-habillement-chaussures ne prend en comte qu'un seul nettoyage par an </t>
    <phoneticPr fontId="3" type="noConversion"/>
  </si>
  <si>
    <t>c- textiles-habillement-chaussures</t>
    <phoneticPr fontId="3" type="noConversion"/>
  </si>
  <si>
    <t>d- meubles</t>
    <phoneticPr fontId="3" type="noConversion"/>
  </si>
  <si>
    <t xml:space="preserve">les émissions de fin de vie des équipements de sport sont prises en compte </t>
    <phoneticPr fontId="3" type="noConversion"/>
  </si>
  <si>
    <t>cadran photo numérique</t>
  </si>
  <si>
    <t>home cinéma</t>
  </si>
  <si>
    <t>baladeurs, chaine hifi,app photo,montre connectée</t>
  </si>
  <si>
    <t>gazinière</t>
  </si>
  <si>
    <t>four électrique encastrable</t>
  </si>
  <si>
    <t>micro-ondes</t>
  </si>
  <si>
    <t>aspirateur ménager, machine à pain, mini four électrique, robot, yaourtière</t>
  </si>
  <si>
    <t>manteau moyen</t>
  </si>
  <si>
    <t>anorak</t>
  </si>
  <si>
    <t>robe polyester, coton, viscose</t>
  </si>
  <si>
    <t xml:space="preserve">pull acrylique </t>
  </si>
  <si>
    <t>pull en laine</t>
  </si>
  <si>
    <t>polaire (pes recyclé)</t>
  </si>
  <si>
    <t>sweat</t>
  </si>
  <si>
    <t>veste simili cuir</t>
  </si>
  <si>
    <t>chemises, polos</t>
  </si>
  <si>
    <t>Le simple fait d'inventorier le contenu de nos maisons peut faire changer nos comportements et réduire nos emissions</t>
  </si>
  <si>
    <t>En particulier sur l'habillement...</t>
  </si>
  <si>
    <t>Les données fournies par l'ademe sont des ordres de grandeur; l'Ademe y travaille ; elles peuvent néanmoins surprendre.</t>
  </si>
  <si>
    <t xml:space="preserve">Surtout elles sont suffisantes pour choisir sur quoi agir. </t>
  </si>
  <si>
    <t xml:space="preserve">nombre d'unités </t>
  </si>
  <si>
    <t xml:space="preserve">sous-total appareils électriques à faible composante électronique </t>
    <phoneticPr fontId="3" type="noConversion"/>
  </si>
  <si>
    <t xml:space="preserve">Tableur carbone familial  </t>
  </si>
  <si>
    <t>Certains ont aussi une énergie de fonctionnement conséquente : l'électroménager mais l'électricité est comptée ci-avant</t>
    <phoneticPr fontId="3" type="noConversion"/>
  </si>
  <si>
    <t>Pour cela, il vous faut évaluer les émissions de votre banque comme vous venez d'évaluer les votres, en plus simple</t>
    <phoneticPr fontId="3" type="noConversion"/>
  </si>
  <si>
    <t>tonnes CO2e</t>
    <phoneticPr fontId="3" type="noConversion"/>
  </si>
  <si>
    <t>tonnes CO2e/p</t>
    <phoneticPr fontId="3" type="noConversion"/>
  </si>
  <si>
    <t>menu végétalien</t>
    <phoneticPr fontId="3" type="noConversion"/>
  </si>
  <si>
    <t>chaque achat est un vote, chaque décision compte avec effet quasi immédiat.</t>
  </si>
  <si>
    <t>UC</t>
    <phoneticPr fontId="3" type="noConversion"/>
  </si>
  <si>
    <t>euros</t>
    <phoneticPr fontId="3" type="noConversion"/>
  </si>
  <si>
    <t>kgCO2e</t>
    <phoneticPr fontId="3" type="noConversion"/>
  </si>
  <si>
    <t>kgCO2e/an</t>
    <phoneticPr fontId="3" type="noConversion"/>
  </si>
  <si>
    <t>kwh chauffage urbain/an</t>
    <phoneticPr fontId="3" type="noConversion"/>
  </si>
  <si>
    <t>kWh fuel /an</t>
    <phoneticPr fontId="3" type="noConversion"/>
  </si>
  <si>
    <t>kwh électricité/an</t>
    <phoneticPr fontId="3" type="noConversion"/>
  </si>
  <si>
    <t xml:space="preserve">sous-total textiles-habillement-chaussures </t>
    <phoneticPr fontId="3" type="noConversion"/>
  </si>
  <si>
    <t>type livret</t>
    <phoneticPr fontId="3" type="noConversion"/>
  </si>
  <si>
    <t>type  assurance vie en actions</t>
    <phoneticPr fontId="3" type="noConversion"/>
  </si>
  <si>
    <t>chômage, (pré) retraite, pensions d'invalidité</t>
    <phoneticPr fontId="3" type="noConversion"/>
  </si>
  <si>
    <t>Le nombre d'unités de consommation de votre foyer s'affiche là :</t>
    <phoneticPr fontId="3" type="noConversion"/>
  </si>
  <si>
    <t>adulte 1</t>
    <phoneticPr fontId="3" type="noConversion"/>
  </si>
  <si>
    <t>autres adultes</t>
    <phoneticPr fontId="3" type="noConversion"/>
  </si>
  <si>
    <t xml:space="preserve">émissions alimentation-agriculture   </t>
    <phoneticPr fontId="3" type="noConversion"/>
  </si>
  <si>
    <t xml:space="preserve">Banque du type la Banque postale , Banque populaire Caisse d'épargne, Crédit mutuel CIC, Crédit agricole </t>
    <phoneticPr fontId="3" type="noConversion"/>
  </si>
  <si>
    <t>kgCO2e/an/ 1000 euros</t>
    <phoneticPr fontId="3" type="noConversion"/>
  </si>
  <si>
    <t>sous-total compte courant</t>
    <phoneticPr fontId="3" type="noConversion"/>
  </si>
  <si>
    <t>sous-total</t>
    <phoneticPr fontId="3" type="noConversion"/>
  </si>
  <si>
    <t>sous-total</t>
    <phoneticPr fontId="3" type="noConversion"/>
  </si>
  <si>
    <t>sous-total épargne</t>
    <phoneticPr fontId="3" type="noConversion"/>
  </si>
  <si>
    <t xml:space="preserve"> émissions déplacements famille</t>
    <phoneticPr fontId="3" type="noConversion"/>
  </si>
  <si>
    <t>Banque du type Société générale, BNP Paribas</t>
    <phoneticPr fontId="3" type="noConversion"/>
  </si>
  <si>
    <t>appartement 2</t>
    <phoneticPr fontId="3" type="noConversion"/>
  </si>
  <si>
    <t xml:space="preserve">maison individuelle 2 </t>
    <phoneticPr fontId="3" type="noConversion"/>
  </si>
  <si>
    <t>sous-total voitures</t>
    <phoneticPr fontId="3" type="noConversion"/>
  </si>
  <si>
    <t>kgCO2e/an total</t>
    <phoneticPr fontId="3" type="noConversion"/>
  </si>
  <si>
    <t>sous-total avions</t>
    <phoneticPr fontId="3" type="noConversion"/>
  </si>
  <si>
    <t>TOTAL émissions déplacements famille kgCO2e /an</t>
    <phoneticPr fontId="3" type="noConversion"/>
  </si>
  <si>
    <t>adulte 1</t>
    <phoneticPr fontId="3" type="noConversion"/>
  </si>
  <si>
    <t xml:space="preserve">revenus des indépendants </t>
    <phoneticPr fontId="3" type="noConversion"/>
  </si>
  <si>
    <t>pensions alimentaires</t>
    <phoneticPr fontId="3" type="noConversion"/>
  </si>
  <si>
    <t>revenus du patrimoine</t>
    <phoneticPr fontId="3" type="noConversion"/>
  </si>
  <si>
    <t>téléviseurs</t>
  </si>
  <si>
    <t>écrans</t>
  </si>
  <si>
    <t>ordinateurs fixes</t>
  </si>
  <si>
    <t xml:space="preserve">ordinateurs portables </t>
  </si>
  <si>
    <t>imprimantes</t>
  </si>
  <si>
    <t xml:space="preserve">nombre </t>
  </si>
  <si>
    <t>kgCO2e/an/produit</t>
  </si>
  <si>
    <t>appareils électriques à forte composante électronique</t>
  </si>
  <si>
    <t xml:space="preserve">appareils électriques à faible composante électronique </t>
  </si>
  <si>
    <t>réfrigérateur 1 porte</t>
  </si>
  <si>
    <t>réfrigérateur combiné</t>
  </si>
  <si>
    <t xml:space="preserve">sous-total  appareils électriques à fort  composants électronique </t>
    <phoneticPr fontId="3" type="noConversion"/>
  </si>
  <si>
    <t>Compte-courant 5</t>
  </si>
  <si>
    <t>nombre de repas</t>
    <phoneticPr fontId="3" type="noConversion"/>
  </si>
  <si>
    <t>sous-total repas maisons</t>
    <phoneticPr fontId="3" type="noConversion"/>
  </si>
  <si>
    <t xml:space="preserve">I- APPROCHE PAR LES REVENUS FAMILIAUX DISPONIBLES </t>
    <phoneticPr fontId="3" type="noConversion"/>
  </si>
  <si>
    <t>Maison</t>
    <phoneticPr fontId="3" type="noConversion"/>
  </si>
  <si>
    <t xml:space="preserve">Néanmoins voici une première approximation. </t>
    <phoneticPr fontId="3" type="noConversion"/>
  </si>
  <si>
    <t>ce qui donne une empreinte carbone annuelle minorée pour tous les revenus.</t>
    <phoneticPr fontId="3" type="noConversion"/>
  </si>
  <si>
    <t>Côté outil le présent tableur enrichit la boite à outil Agirlocal et notamment le tableur carbone de la commune à la région qui boucle sur les estimations du haut conseil pour le climat : www.agirlocal.org/compter-carbone/</t>
    <phoneticPr fontId="3" type="noConversion"/>
  </si>
  <si>
    <t>L'effet de vos décisions n'est alors pas aussi immédiat mais il vous demande peu d'énergie, sans dépenser un euro, pour un résultat stupéfiant.</t>
    <phoneticPr fontId="3" type="noConversion"/>
  </si>
  <si>
    <t>Une dernière chose : à l'expérience, n'essayez pas de faire tout à 100%,</t>
    <phoneticPr fontId="3" type="noConversion"/>
  </si>
  <si>
    <t>Peut-on soigner la maladie  Covid en ignorant le virus Covid ?  Non. Alors peut-on écarter la menace climatique en ignorant nos émissions de gaz à effet de serre ?</t>
    <phoneticPr fontId="3" type="noConversion"/>
  </si>
  <si>
    <t xml:space="preserve">D'ores et déjà donc, ce tableur est un outil transparent et opérationnel de prise de décision familiale sur environ 80% de vos émissions. </t>
    <phoneticPr fontId="3" type="noConversion"/>
  </si>
  <si>
    <t>Par exemple les patisseries, les motos, les locations de vacances ou les innombrables équipements sportifs;</t>
    <phoneticPr fontId="3" type="noConversion"/>
  </si>
  <si>
    <t xml:space="preserve">Pour l'approche par les revenus, la totalité des émissions France est divisée par le nombre d'UC nationales; </t>
    <phoneticPr fontId="3" type="noConversion"/>
  </si>
  <si>
    <t>autre</t>
    <phoneticPr fontId="3" type="noConversion"/>
  </si>
  <si>
    <t xml:space="preserve">Votre banque émet beaucoup de CO2e avec votre argent ? Changez de banque, il suffit de le décider et de demander le transfert de vos comptes à la nouvelle banque que vous avez choisi, elle s'occupe de tout. </t>
    <phoneticPr fontId="3" type="noConversion"/>
  </si>
  <si>
    <t>textiles, habillement, chaussures</t>
  </si>
  <si>
    <t xml:space="preserve">armoire </t>
  </si>
  <si>
    <t>chaises</t>
  </si>
  <si>
    <t>Distinguez votre (vos) compte(s) : le compte courant n'est pas le(s) compte(s) épargne</t>
    <phoneticPr fontId="3" type="noConversion"/>
  </si>
  <si>
    <t>total émissions Banques</t>
    <phoneticPr fontId="3" type="noConversion"/>
  </si>
  <si>
    <t>Où trouver des solutions? Un peu partout. Agirlocal s'est donné pour feuille de route de fournir des outils opérationnels et des solutions à prise de décision locale.</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</si>
</sst>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Verdana"/>
    </font>
    <font>
      <i/>
      <sz val="10"/>
      <name val="Verdana"/>
      <family val="2"/>
    </font>
    <font>
      <sz val="10"/>
      <name val="Verdana"/>
      <family val="2"/>
    </font>
    <font>
      <sz val="8"/>
      <name val="Verdana"/>
      <family val="2"/>
    </font>
    <font>
      <sz val="14"/>
      <name val="Verdana"/>
      <family val="2"/>
    </font>
    <font>
      <i/>
      <sz val="14"/>
      <name val="Verdana"/>
      <family val="2"/>
    </font>
    <font>
      <sz val="10"/>
      <name val="Arial"/>
      <family val="2"/>
    </font>
    <font>
      <b/>
      <sz val="14"/>
      <name val="Verdana"/>
      <family val="2"/>
    </font>
    <font>
      <b/>
      <sz val="18"/>
      <name val="Verdana"/>
      <family val="2"/>
    </font>
    <font>
      <b/>
      <i/>
      <sz val="14"/>
      <name val="Verdana"/>
      <family val="2"/>
    </font>
    <font>
      <sz val="18"/>
      <name val="Verdana"/>
      <family val="2"/>
    </font>
    <font>
      <sz val="20"/>
      <name val="Verdana"/>
      <family val="2"/>
    </font>
    <font>
      <b/>
      <sz val="14"/>
      <color rgb="FF3F3F3F"/>
      <name val="Verdana"/>
      <family val="2"/>
    </font>
    <font>
      <b/>
      <sz val="14"/>
      <color indexed="63"/>
      <name val="Verdana"/>
      <family val="2"/>
    </font>
    <font>
      <sz val="14"/>
      <color indexed="63"/>
      <name val="Verdana"/>
      <family val="2"/>
    </font>
    <font>
      <b/>
      <sz val="28"/>
      <name val="Verdana"/>
      <family val="2"/>
    </font>
    <font>
      <sz val="14"/>
      <color indexed="8"/>
      <name val="Verdana"/>
      <family val="2"/>
    </font>
    <font>
      <b/>
      <sz val="14"/>
      <color indexed="10"/>
      <name val="Verdana"/>
      <family val="2"/>
    </font>
    <font>
      <b/>
      <sz val="10"/>
      <color indexed="10"/>
      <name val="Verdana"/>
      <family val="2"/>
    </font>
    <font>
      <u/>
      <sz val="10"/>
      <color indexed="12"/>
      <name val="Verdana"/>
      <family val="2"/>
    </font>
    <font>
      <b/>
      <sz val="16"/>
      <color indexed="12"/>
      <name val="Verdana"/>
      <family val="2"/>
    </font>
    <font>
      <sz val="16"/>
      <name val="Verdana"/>
      <family val="2"/>
    </font>
    <font>
      <b/>
      <sz val="24"/>
      <color indexed="12"/>
      <name val="Verdana"/>
      <family val="2"/>
    </font>
    <font>
      <sz val="12"/>
      <color indexed="18"/>
      <name val="Verdana"/>
      <family val="2"/>
    </font>
    <font>
      <b/>
      <i/>
      <sz val="14"/>
      <color indexed="10"/>
      <name val="Verdana"/>
      <family val="2"/>
    </font>
    <font>
      <b/>
      <sz val="14"/>
      <color indexed="10"/>
      <name val="Verdana"/>
      <family val="2"/>
    </font>
    <font>
      <b/>
      <u/>
      <sz val="24"/>
      <color indexed="18"/>
      <name val="Verdana"/>
      <family val="2"/>
    </font>
    <font>
      <b/>
      <sz val="14"/>
      <color indexed="8"/>
      <name val="Verdana"/>
      <family val="2"/>
    </font>
    <font>
      <sz val="14"/>
      <color indexed="8"/>
      <name val="Verdana"/>
      <family val="2"/>
    </font>
    <font>
      <b/>
      <i/>
      <sz val="14"/>
      <color indexed="63"/>
      <name val="Verdana"/>
      <family val="2"/>
    </font>
    <font>
      <b/>
      <i/>
      <sz val="14"/>
      <color rgb="FF3F3F3F"/>
      <name val="Verdana"/>
      <family val="2"/>
    </font>
    <font>
      <sz val="24"/>
      <color indexed="18"/>
      <name val="Verdana"/>
      <family val="2"/>
    </font>
    <font>
      <sz val="24"/>
      <name val="Verdana"/>
      <family val="2"/>
    </font>
    <font>
      <b/>
      <sz val="24"/>
      <name val="Verdana"/>
      <family val="2"/>
    </font>
    <font>
      <sz val="28"/>
      <name val="Verdana"/>
      <family val="2"/>
    </font>
    <font>
      <sz val="28"/>
      <color indexed="18"/>
      <name val="Verdana"/>
      <family val="2"/>
    </font>
  </fonts>
  <fills count="7">
    <fill>
      <patternFill patternType="none"/>
    </fill>
    <fill>
      <patternFill patternType="gray125"/>
    </fill>
    <fill>
      <patternFill patternType="solid">
        <fgColor indexed="52"/>
        <bgColor indexed="64"/>
      </patternFill>
    </fill>
    <fill>
      <patternFill patternType="solid">
        <fgColor indexed="53"/>
        <bgColor indexed="64"/>
      </patternFill>
    </fill>
    <fill>
      <patternFill patternType="solid">
        <fgColor indexed="13"/>
        <bgColor indexed="64"/>
      </patternFill>
    </fill>
    <fill>
      <patternFill patternType="solid">
        <fgColor theme="9"/>
        <bgColor indexed="64"/>
      </patternFill>
    </fill>
    <fill>
      <patternFill patternType="solid">
        <fgColor rgb="FFFFFF00"/>
        <bgColor indexed="64"/>
      </patternFill>
    </fill>
  </fills>
  <borders count="1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6" fillId="0" borderId="0"/>
    <xf numFmtId="0" fontId="19" fillId="0" borderId="0" applyNumberFormat="0" applyFill="0" applyBorder="0" applyAlignment="0" applyProtection="0">
      <alignment vertical="top"/>
      <protection locked="0"/>
    </xf>
  </cellStyleXfs>
  <cellXfs count="104">
    <xf numFmtId="0" fontId="0" fillId="0" borderId="0" xfId="0"/>
    <xf numFmtId="0" fontId="4" fillId="0" borderId="0" xfId="0" applyFont="1"/>
    <xf numFmtId="0" fontId="5" fillId="0" borderId="0" xfId="0" applyFont="1"/>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xf>
    <xf numFmtId="0" fontId="7" fillId="0" borderId="0" xfId="0" applyFont="1"/>
    <xf numFmtId="0" fontId="0" fillId="0" borderId="0" xfId="0" applyAlignment="1">
      <alignment horizontal="left" indent="1"/>
    </xf>
    <xf numFmtId="0" fontId="0" fillId="0" borderId="0" xfId="0" applyAlignment="1">
      <alignment horizontal="center"/>
    </xf>
    <xf numFmtId="0" fontId="4" fillId="0" borderId="0" xfId="0" applyFont="1" applyAlignment="1">
      <alignment vertical="center"/>
    </xf>
    <xf numFmtId="0" fontId="7" fillId="0" borderId="0" xfId="0" applyFont="1" applyAlignment="1">
      <alignment horizontal="right"/>
    </xf>
    <xf numFmtId="0" fontId="4" fillId="2" borderId="0" xfId="0" applyFont="1" applyFill="1" applyAlignment="1">
      <alignment horizontal="center"/>
    </xf>
    <xf numFmtId="0" fontId="2" fillId="0" borderId="0" xfId="0" applyFont="1" applyAlignment="1">
      <alignment horizontal="center"/>
    </xf>
    <xf numFmtId="0" fontId="4" fillId="0" borderId="4" xfId="0" applyFont="1" applyBorder="1"/>
    <xf numFmtId="0" fontId="4" fillId="0" borderId="4" xfId="0" applyFont="1" applyBorder="1" applyAlignment="1">
      <alignment horizontal="center"/>
    </xf>
    <xf numFmtId="0" fontId="0" fillId="0" borderId="4" xfId="0" applyBorder="1"/>
    <xf numFmtId="0" fontId="0" fillId="0" borderId="5" xfId="0" applyBorder="1"/>
    <xf numFmtId="0" fontId="0" fillId="0" borderId="1" xfId="0" applyBorder="1"/>
    <xf numFmtId="0" fontId="0" fillId="0" borderId="2" xfId="0" applyBorder="1"/>
    <xf numFmtId="0" fontId="0" fillId="0" borderId="1" xfId="0" applyBorder="1" applyAlignment="1">
      <alignment horizontal="right"/>
    </xf>
    <xf numFmtId="0" fontId="4" fillId="0" borderId="1" xfId="0" applyFont="1" applyBorder="1"/>
    <xf numFmtId="0" fontId="4" fillId="0" borderId="2" xfId="0" applyFont="1" applyBorder="1"/>
    <xf numFmtId="0" fontId="0" fillId="0" borderId="7" xfId="0" applyBorder="1"/>
    <xf numFmtId="0" fontId="7" fillId="0" borderId="7" xfId="0" applyFont="1" applyBorder="1" applyAlignment="1">
      <alignment horizontal="right"/>
    </xf>
    <xf numFmtId="0" fontId="4" fillId="0" borderId="7" xfId="0" applyFont="1" applyBorder="1"/>
    <xf numFmtId="0" fontId="4" fillId="0" borderId="1" xfId="0" applyFont="1" applyBorder="1" applyAlignment="1">
      <alignment horizontal="left"/>
    </xf>
    <xf numFmtId="3" fontId="4" fillId="0" borderId="1" xfId="1" applyNumberFormat="1" applyFont="1" applyBorder="1" applyAlignment="1">
      <alignment horizontal="left" vertical="center"/>
    </xf>
    <xf numFmtId="0" fontId="8" fillId="0" borderId="0" xfId="0" applyFont="1" applyAlignment="1">
      <alignment horizontal="right"/>
    </xf>
    <xf numFmtId="0" fontId="4" fillId="0" borderId="1" xfId="0" applyFont="1" applyBorder="1" applyAlignment="1">
      <alignment horizontal="right"/>
    </xf>
    <xf numFmtId="0" fontId="9" fillId="0" borderId="0" xfId="0" applyFont="1"/>
    <xf numFmtId="0" fontId="4" fillId="3" borderId="0" xfId="0" applyFont="1" applyFill="1" applyAlignment="1">
      <alignment horizontal="center"/>
    </xf>
    <xf numFmtId="0" fontId="4" fillId="0" borderId="5" xfId="0" applyFont="1" applyBorder="1"/>
    <xf numFmtId="0" fontId="4" fillId="0" borderId="6" xfId="0" applyFont="1" applyBorder="1"/>
    <xf numFmtId="0" fontId="9" fillId="0" borderId="1" xfId="0" applyFont="1" applyBorder="1"/>
    <xf numFmtId="0" fontId="10" fillId="0" borderId="0" xfId="0" applyFont="1"/>
    <xf numFmtId="0" fontId="11" fillId="0" borderId="0" xfId="0" applyFont="1"/>
    <xf numFmtId="0" fontId="4" fillId="5" borderId="0" xfId="0" applyFont="1" applyFill="1" applyAlignment="1">
      <alignment horizontal="center"/>
    </xf>
    <xf numFmtId="0" fontId="7" fillId="4" borderId="7" xfId="0" applyFont="1" applyFill="1" applyBorder="1" applyAlignment="1">
      <alignment horizontal="center"/>
    </xf>
    <xf numFmtId="0" fontId="7" fillId="4" borderId="0" xfId="0" applyFont="1" applyFill="1" applyAlignment="1">
      <alignment horizontal="center"/>
    </xf>
    <xf numFmtId="164" fontId="7" fillId="4" borderId="0" xfId="0" applyNumberFormat="1" applyFont="1" applyFill="1" applyAlignment="1">
      <alignment horizontal="center"/>
    </xf>
    <xf numFmtId="1" fontId="4" fillId="3" borderId="0" xfId="0" applyNumberFormat="1" applyFont="1" applyFill="1" applyAlignment="1">
      <alignment horizontal="center"/>
    </xf>
    <xf numFmtId="1" fontId="4" fillId="0" borderId="0" xfId="0" applyNumberFormat="1" applyFont="1" applyAlignment="1">
      <alignment horizontal="center"/>
    </xf>
    <xf numFmtId="0" fontId="7" fillId="0" borderId="1" xfId="0" applyFont="1" applyBorder="1"/>
    <xf numFmtId="0" fontId="7" fillId="0" borderId="0" xfId="0" applyFont="1" applyAlignment="1">
      <alignment horizontal="center"/>
    </xf>
    <xf numFmtId="0" fontId="7" fillId="0" borderId="1" xfId="0" applyFont="1" applyBorder="1" applyAlignment="1">
      <alignment horizontal="left"/>
    </xf>
    <xf numFmtId="0" fontId="7" fillId="0" borderId="2" xfId="0" applyFont="1" applyBorder="1"/>
    <xf numFmtId="0" fontId="7" fillId="0" borderId="8" xfId="0" applyFont="1" applyBorder="1"/>
    <xf numFmtId="0" fontId="1" fillId="0" borderId="0" xfId="0" applyFont="1"/>
    <xf numFmtId="0" fontId="0" fillId="0" borderId="0" xfId="0" applyAlignment="1">
      <alignment horizontal="right"/>
    </xf>
    <xf numFmtId="1" fontId="7" fillId="0" borderId="0" xfId="0" applyNumberFormat="1" applyFont="1" applyAlignment="1">
      <alignment horizontal="center"/>
    </xf>
    <xf numFmtId="1" fontId="7" fillId="4" borderId="7" xfId="0" applyNumberFormat="1" applyFont="1" applyFill="1" applyBorder="1" applyAlignment="1">
      <alignment horizontal="center"/>
    </xf>
    <xf numFmtId="1" fontId="7" fillId="4" borderId="0" xfId="0" applyNumberFormat="1" applyFont="1" applyFill="1" applyAlignment="1">
      <alignment horizontal="center"/>
    </xf>
    <xf numFmtId="17" fontId="0" fillId="0" borderId="0" xfId="0" applyNumberFormat="1"/>
    <xf numFmtId="0" fontId="5" fillId="0" borderId="0" xfId="0" applyFont="1" applyAlignment="1">
      <alignment horizontal="left"/>
    </xf>
    <xf numFmtId="0" fontId="16" fillId="0" borderId="0" xfId="0" applyFont="1" applyAlignment="1">
      <alignment horizontal="center"/>
    </xf>
    <xf numFmtId="0" fontId="17" fillId="0" borderId="0" xfId="0" applyFont="1"/>
    <xf numFmtId="0" fontId="18" fillId="0" borderId="0" xfId="0" applyFont="1"/>
    <xf numFmtId="0" fontId="17" fillId="0" borderId="0" xfId="0" applyFont="1" applyAlignment="1">
      <alignment horizontal="right"/>
    </xf>
    <xf numFmtId="0" fontId="4" fillId="0" borderId="2" xfId="0" applyFont="1" applyBorder="1" applyAlignment="1">
      <alignment horizontal="left"/>
    </xf>
    <xf numFmtId="0" fontId="7" fillId="0" borderId="2" xfId="0" applyFont="1" applyBorder="1" applyAlignment="1">
      <alignment horizontal="center"/>
    </xf>
    <xf numFmtId="0" fontId="21" fillId="0" borderId="0" xfId="0" applyFont="1"/>
    <xf numFmtId="0" fontId="23" fillId="0" borderId="0" xfId="0" applyFont="1"/>
    <xf numFmtId="0" fontId="25" fillId="0" borderId="0" xfId="0" applyFont="1"/>
    <xf numFmtId="0" fontId="7" fillId="0" borderId="9" xfId="0" applyFont="1" applyBorder="1"/>
    <xf numFmtId="0" fontId="28" fillId="0" borderId="0" xfId="0" applyFont="1"/>
    <xf numFmtId="0" fontId="12" fillId="0" borderId="0" xfId="0" applyFont="1" applyAlignment="1">
      <alignment horizontal="right"/>
    </xf>
    <xf numFmtId="0" fontId="11" fillId="0" borderId="0" xfId="0" applyFont="1" applyAlignment="1">
      <alignment horizontal="right"/>
    </xf>
    <xf numFmtId="0" fontId="13" fillId="0" borderId="0" xfId="0" applyFont="1" applyAlignment="1">
      <alignment horizontal="right"/>
    </xf>
    <xf numFmtId="0" fontId="4" fillId="0" borderId="1" xfId="0" applyFont="1" applyBorder="1" applyAlignment="1">
      <alignment horizontal="center"/>
    </xf>
    <xf numFmtId="0" fontId="12" fillId="0" borderId="1" xfId="0" applyFont="1" applyBorder="1" applyAlignment="1">
      <alignment horizontal="left"/>
    </xf>
    <xf numFmtId="0" fontId="0" fillId="0" borderId="1" xfId="0" applyBorder="1" applyAlignment="1">
      <alignment horizontal="center"/>
    </xf>
    <xf numFmtId="0" fontId="29" fillId="0" borderId="0" xfId="0" applyFont="1" applyAlignment="1">
      <alignment horizontal="left"/>
    </xf>
    <xf numFmtId="0" fontId="31" fillId="0" borderId="0" xfId="0" applyFont="1"/>
    <xf numFmtId="0" fontId="32" fillId="0" borderId="0" xfId="0" applyFont="1"/>
    <xf numFmtId="0" fontId="17" fillId="0" borderId="1" xfId="0" applyFont="1" applyBorder="1"/>
    <xf numFmtId="0" fontId="21" fillId="0" borderId="2" xfId="0" applyFont="1" applyBorder="1"/>
    <xf numFmtId="0" fontId="22" fillId="0" borderId="0" xfId="0" applyFont="1" applyAlignment="1">
      <alignment horizontal="center"/>
    </xf>
    <xf numFmtId="0" fontId="7" fillId="0" borderId="4" xfId="0" applyFont="1" applyBorder="1"/>
    <xf numFmtId="1" fontId="11" fillId="0" borderId="0" xfId="0" applyNumberFormat="1" applyFont="1" applyAlignment="1">
      <alignment horizontal="center"/>
    </xf>
    <xf numFmtId="0" fontId="4" fillId="3" borderId="1" xfId="0" applyFont="1" applyFill="1" applyBorder="1" applyAlignment="1">
      <alignment horizontal="center"/>
    </xf>
    <xf numFmtId="0" fontId="11" fillId="0" borderId="2" xfId="0" applyFont="1" applyBorder="1"/>
    <xf numFmtId="0" fontId="0" fillId="0" borderId="6" xfId="0" applyBorder="1"/>
    <xf numFmtId="1" fontId="4" fillId="0" borderId="1" xfId="0" applyNumberFormat="1" applyFont="1" applyBorder="1" applyAlignment="1">
      <alignment horizontal="center"/>
    </xf>
    <xf numFmtId="1" fontId="4" fillId="3" borderId="1" xfId="0" applyNumberFormat="1" applyFont="1" applyFill="1" applyBorder="1" applyAlignment="1">
      <alignment horizontal="center"/>
    </xf>
    <xf numFmtId="0" fontId="7" fillId="6" borderId="7" xfId="0" applyFont="1" applyFill="1" applyBorder="1" applyAlignment="1">
      <alignment horizontal="center"/>
    </xf>
    <xf numFmtId="0" fontId="4" fillId="0" borderId="0" xfId="0" applyFont="1" applyAlignment="1">
      <alignment horizontal="left" indent="1"/>
    </xf>
    <xf numFmtId="0" fontId="15" fillId="0" borderId="0" xfId="0" applyFont="1" applyAlignment="1">
      <alignment horizontal="center"/>
    </xf>
    <xf numFmtId="0" fontId="17" fillId="0" borderId="0" xfId="0" applyFont="1" applyAlignment="1">
      <alignment horizontal="center"/>
    </xf>
    <xf numFmtId="0" fontId="27" fillId="0" borderId="0" xfId="0" applyFont="1" applyAlignment="1">
      <alignment horizontal="center"/>
    </xf>
    <xf numFmtId="0" fontId="24" fillId="0" borderId="0" xfId="0" applyFont="1" applyAlignment="1">
      <alignment horizontal="center"/>
    </xf>
    <xf numFmtId="0" fontId="11" fillId="0" borderId="1" xfId="0" applyFont="1" applyBorder="1"/>
    <xf numFmtId="0" fontId="26" fillId="0" borderId="0" xfId="2" applyFont="1" applyBorder="1" applyAlignment="1" applyProtection="1">
      <alignment horizontal="center"/>
    </xf>
    <xf numFmtId="0" fontId="4" fillId="0" borderId="8" xfId="0" applyFont="1" applyBorder="1"/>
    <xf numFmtId="0" fontId="4" fillId="0" borderId="9" xfId="0" applyFont="1" applyBorder="1"/>
    <xf numFmtId="0" fontId="20" fillId="0" borderId="0" xfId="0" applyFont="1" applyAlignment="1">
      <alignment horizontal="center"/>
    </xf>
    <xf numFmtId="0" fontId="17" fillId="0" borderId="3" xfId="0" applyFont="1" applyBorder="1"/>
    <xf numFmtId="0" fontId="33" fillId="0" borderId="0" xfId="0" applyFont="1" applyAlignment="1">
      <alignment horizontal="center"/>
    </xf>
    <xf numFmtId="0" fontId="34" fillId="0" borderId="0" xfId="0" applyFont="1"/>
    <xf numFmtId="0" fontId="35" fillId="0" borderId="6" xfId="0" applyFont="1" applyBorder="1"/>
    <xf numFmtId="0" fontId="34" fillId="0" borderId="7" xfId="0" applyFont="1" applyBorder="1"/>
    <xf numFmtId="0" fontId="35" fillId="0" borderId="7" xfId="0" applyFont="1" applyBorder="1"/>
    <xf numFmtId="0" fontId="35" fillId="0" borderId="8" xfId="0" applyFont="1" applyBorder="1"/>
    <xf numFmtId="0" fontId="15" fillId="0" borderId="0" xfId="0" applyFont="1"/>
    <xf numFmtId="0" fontId="4" fillId="0" borderId="7" xfId="0" applyFont="1" applyBorder="1" applyAlignment="1">
      <alignment horizontal="right"/>
    </xf>
  </cellXfs>
  <cellStyles count="3">
    <cellStyle name="Excel Built-in Explanatory Text" xfId="1" xr:uid="{00000000-0005-0000-0000-000000000000}"/>
    <cellStyle name="Lien hypertexte" xfId="2"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girloc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1"/>
  <sheetViews>
    <sheetView tabSelected="1" topLeftCell="A335" zoomScale="77" workbookViewId="0">
      <selection activeCell="C290" sqref="C290"/>
    </sheetView>
  </sheetViews>
  <sheetFormatPr baseColWidth="10" defaultRowHeight="18" x14ac:dyDescent="0.2"/>
  <cols>
    <col min="1" max="1" width="148" customWidth="1"/>
    <col min="2" max="2" width="51.33203125" customWidth="1"/>
    <col min="3" max="3" width="37.5" customWidth="1"/>
    <col min="4" max="4" width="28.1640625" customWidth="1"/>
    <col min="5" max="5" width="29.1640625" customWidth="1"/>
    <col min="6" max="6" width="24" customWidth="1"/>
    <col min="7" max="7" width="31.33203125" customWidth="1"/>
    <col min="8" max="8" width="26.5" style="1" customWidth="1"/>
    <col min="9" max="9" width="28.33203125" style="1" customWidth="1"/>
    <col min="10" max="10" width="15.5" customWidth="1"/>
    <col min="11" max="11" width="28.5" customWidth="1"/>
    <col min="12" max="12" width="33" customWidth="1"/>
    <col min="13" max="13" width="32.6640625" customWidth="1"/>
    <col min="15" max="15" width="17.5" bestFit="1" customWidth="1"/>
    <col min="17" max="17" width="19.33203125" customWidth="1"/>
    <col min="18" max="18" width="16.1640625" customWidth="1"/>
    <col min="19" max="19" width="20" bestFit="1" customWidth="1"/>
    <col min="20" max="20" width="79.5" customWidth="1"/>
  </cols>
  <sheetData>
    <row r="1" spans="1:11" ht="35" x14ac:dyDescent="0.35">
      <c r="A1" s="27"/>
      <c r="B1" s="86" t="s">
        <v>358</v>
      </c>
      <c r="C1" s="1"/>
      <c r="D1" s="1"/>
      <c r="E1" s="1"/>
      <c r="F1" s="1"/>
      <c r="G1" s="1"/>
    </row>
    <row r="2" spans="1:11" ht="23" x14ac:dyDescent="0.25">
      <c r="A2" s="27"/>
      <c r="B2" s="87" t="s">
        <v>420</v>
      </c>
      <c r="C2" s="1"/>
      <c r="D2" s="1"/>
      <c r="E2" s="1"/>
      <c r="F2" s="1"/>
      <c r="G2" s="1"/>
    </row>
    <row r="3" spans="1:11" x14ac:dyDescent="0.2">
      <c r="B3" s="88" t="s">
        <v>98</v>
      </c>
      <c r="C3" s="1"/>
      <c r="D3" s="1"/>
      <c r="E3" s="1"/>
      <c r="F3" s="1"/>
      <c r="G3" s="1"/>
    </row>
    <row r="4" spans="1:11" ht="23" x14ac:dyDescent="0.25">
      <c r="A4" s="27"/>
      <c r="B4" s="89" t="s">
        <v>174</v>
      </c>
      <c r="C4" s="1"/>
      <c r="D4" s="1"/>
      <c r="E4" s="1"/>
      <c r="F4" s="1"/>
      <c r="G4" s="1"/>
    </row>
    <row r="5" spans="1:11" s="56" customFormat="1" ht="18" customHeight="1" x14ac:dyDescent="0.2">
      <c r="B5" s="55"/>
      <c r="C5" s="55"/>
      <c r="D5" s="55"/>
      <c r="E5" s="55"/>
      <c r="F5" s="55"/>
      <c r="G5" s="55"/>
      <c r="H5" s="55"/>
      <c r="I5" s="55"/>
    </row>
    <row r="6" spans="1:11" ht="18" customHeight="1" x14ac:dyDescent="0.2">
      <c r="B6" s="1"/>
      <c r="C6" s="1"/>
      <c r="D6" s="1"/>
      <c r="E6" s="1"/>
      <c r="F6" s="1"/>
      <c r="G6" s="1"/>
    </row>
    <row r="7" spans="1:11" ht="18" customHeight="1" x14ac:dyDescent="0.2">
      <c r="A7" s="1" t="s">
        <v>56</v>
      </c>
      <c r="B7" s="1"/>
      <c r="C7" s="1"/>
      <c r="D7" s="1"/>
      <c r="E7" s="1"/>
      <c r="F7" s="1"/>
      <c r="G7" s="1"/>
    </row>
    <row r="8" spans="1:11" ht="18" customHeight="1" x14ac:dyDescent="0.2">
      <c r="A8" s="1" t="s">
        <v>40</v>
      </c>
      <c r="B8" s="1"/>
      <c r="C8" s="1"/>
      <c r="D8" s="1"/>
      <c r="E8" s="1"/>
      <c r="F8" s="1"/>
      <c r="G8" s="1"/>
    </row>
    <row r="9" spans="1:11" ht="18" customHeight="1" x14ac:dyDescent="0.2">
      <c r="A9" s="1" t="s">
        <v>41</v>
      </c>
      <c r="B9" s="1"/>
      <c r="C9" s="1"/>
      <c r="D9" s="1"/>
      <c r="E9" s="1"/>
      <c r="F9" s="1"/>
      <c r="G9" s="1"/>
    </row>
    <row r="10" spans="1:11" ht="18" customHeight="1" x14ac:dyDescent="0.2">
      <c r="A10" s="55" t="s">
        <v>116</v>
      </c>
      <c r="B10" s="1"/>
      <c r="C10" s="1"/>
      <c r="D10" s="1"/>
      <c r="E10" s="1"/>
      <c r="F10" s="1"/>
      <c r="G10" s="1"/>
    </row>
    <row r="11" spans="1:11" s="56" customFormat="1" ht="18" customHeight="1" x14ac:dyDescent="0.2">
      <c r="A11" s="55" t="s">
        <v>59</v>
      </c>
      <c r="B11" s="55"/>
      <c r="C11" s="55"/>
      <c r="D11" s="55"/>
      <c r="E11" s="55"/>
      <c r="F11" s="55"/>
      <c r="G11" s="55"/>
      <c r="H11" s="55"/>
      <c r="I11" s="55"/>
    </row>
    <row r="12" spans="1:11" s="56" customFormat="1" ht="18" customHeight="1" x14ac:dyDescent="0.2">
      <c r="A12" s="64" t="s">
        <v>99</v>
      </c>
      <c r="B12" s="55"/>
      <c r="C12" s="55"/>
      <c r="D12" s="55"/>
      <c r="E12" s="55"/>
      <c r="F12" s="55"/>
      <c r="G12" s="55"/>
      <c r="H12" s="55"/>
      <c r="I12" s="55"/>
    </row>
    <row r="13" spans="1:11" s="56" customFormat="1" ht="18" customHeight="1" x14ac:dyDescent="0.2">
      <c r="A13" s="1"/>
      <c r="B13" s="55"/>
      <c r="C13" s="55"/>
      <c r="D13" s="55"/>
      <c r="E13" s="55"/>
      <c r="F13" s="55"/>
      <c r="G13" s="55"/>
      <c r="H13" s="55"/>
      <c r="I13" s="55"/>
    </row>
    <row r="14" spans="1:11" ht="18" customHeight="1" x14ac:dyDescent="0.2">
      <c r="A14" s="6" t="s">
        <v>413</v>
      </c>
      <c r="B14" s="1"/>
      <c r="C14" s="1"/>
      <c r="D14" s="1"/>
      <c r="E14" s="1"/>
      <c r="F14" s="1"/>
      <c r="G14" s="3"/>
      <c r="J14" s="1"/>
      <c r="K14" s="1"/>
    </row>
    <row r="15" spans="1:11" ht="18" customHeight="1" x14ac:dyDescent="0.2">
      <c r="A15" s="1" t="s">
        <v>117</v>
      </c>
      <c r="G15" s="8"/>
    </row>
    <row r="16" spans="1:11" ht="18" customHeight="1" x14ac:dyDescent="0.2">
      <c r="A16" s="1" t="s">
        <v>57</v>
      </c>
      <c r="G16" s="8"/>
    </row>
    <row r="17" spans="1:8" ht="18" customHeight="1" x14ac:dyDescent="0.2">
      <c r="A17" s="1" t="s">
        <v>58</v>
      </c>
      <c r="G17" s="8"/>
    </row>
    <row r="18" spans="1:8" ht="18" customHeight="1" x14ac:dyDescent="0.2">
      <c r="A18" s="1" t="s">
        <v>38</v>
      </c>
      <c r="G18" s="8"/>
    </row>
    <row r="19" spans="1:8" ht="18" customHeight="1" x14ac:dyDescent="0.2">
      <c r="A19" s="1" t="s">
        <v>39</v>
      </c>
      <c r="G19" s="8"/>
    </row>
    <row r="20" spans="1:8" ht="18" customHeight="1" x14ac:dyDescent="0.2">
      <c r="A20" s="1" t="s">
        <v>34</v>
      </c>
      <c r="G20" s="8"/>
    </row>
    <row r="21" spans="1:8" ht="18" customHeight="1" x14ac:dyDescent="0.2">
      <c r="A21" s="1"/>
      <c r="G21" s="8"/>
    </row>
    <row r="22" spans="1:8" ht="18" customHeight="1" thickBot="1" x14ac:dyDescent="0.25">
      <c r="G22" s="8"/>
    </row>
    <row r="23" spans="1:8" ht="18" customHeight="1" thickBot="1" x14ac:dyDescent="0.25">
      <c r="A23" s="6" t="s">
        <v>215</v>
      </c>
      <c r="B23" s="63" t="s">
        <v>103</v>
      </c>
      <c r="C23" s="15"/>
      <c r="D23" s="15"/>
      <c r="E23" s="15"/>
      <c r="F23" s="15"/>
      <c r="G23" s="15"/>
      <c r="H23" s="31"/>
    </row>
    <row r="24" spans="1:8" ht="18" customHeight="1" x14ac:dyDescent="0.2">
      <c r="A24" s="9" t="s">
        <v>142</v>
      </c>
      <c r="B24" s="33" t="s">
        <v>143</v>
      </c>
      <c r="C24" s="4"/>
      <c r="D24" s="1" t="s">
        <v>394</v>
      </c>
      <c r="E24" s="1" t="s">
        <v>223</v>
      </c>
      <c r="F24" s="1" t="s">
        <v>270</v>
      </c>
      <c r="G24" s="3"/>
      <c r="H24" s="21"/>
    </row>
    <row r="25" spans="1:8" ht="18" customHeight="1" x14ac:dyDescent="0.2">
      <c r="A25" s="1" t="s">
        <v>119</v>
      </c>
      <c r="B25" s="17"/>
      <c r="C25" s="4" t="s">
        <v>284</v>
      </c>
      <c r="D25" s="11">
        <v>1</v>
      </c>
      <c r="E25" s="11">
        <v>0</v>
      </c>
      <c r="F25" s="11">
        <v>0</v>
      </c>
      <c r="G25" s="3">
        <f>D25+E25+F25</f>
        <v>1</v>
      </c>
      <c r="H25" s="21"/>
    </row>
    <row r="26" spans="1:8" ht="18" customHeight="1" x14ac:dyDescent="0.2">
      <c r="A26" s="1" t="s">
        <v>37</v>
      </c>
      <c r="B26" s="19"/>
      <c r="C26" s="1"/>
      <c r="D26" s="1"/>
      <c r="E26" s="1"/>
      <c r="F26" s="10" t="s">
        <v>376</v>
      </c>
      <c r="G26" s="38">
        <f>D25+0.5*E25+0.3*F25</f>
        <v>1</v>
      </c>
      <c r="H26" s="21" t="s">
        <v>365</v>
      </c>
    </row>
    <row r="27" spans="1:8" ht="18" customHeight="1" x14ac:dyDescent="0.2">
      <c r="A27" s="2" t="s">
        <v>35</v>
      </c>
      <c r="B27" s="33" t="s">
        <v>144</v>
      </c>
      <c r="D27" s="1" t="s">
        <v>377</v>
      </c>
      <c r="E27" s="1" t="s">
        <v>378</v>
      </c>
      <c r="F27" s="1" t="s">
        <v>257</v>
      </c>
      <c r="H27" s="21"/>
    </row>
    <row r="28" spans="1:8" ht="18" customHeight="1" x14ac:dyDescent="0.2">
      <c r="A28" s="2" t="s">
        <v>36</v>
      </c>
      <c r="B28" s="28" t="s">
        <v>175</v>
      </c>
      <c r="D28" s="11">
        <v>0</v>
      </c>
      <c r="E28" s="11">
        <v>0</v>
      </c>
      <c r="F28" s="11">
        <v>0</v>
      </c>
      <c r="H28" s="21"/>
    </row>
    <row r="29" spans="1:8" ht="18" customHeight="1" x14ac:dyDescent="0.2">
      <c r="B29" s="28" t="s">
        <v>395</v>
      </c>
      <c r="D29" s="11">
        <v>0</v>
      </c>
      <c r="E29" s="11">
        <v>0</v>
      </c>
      <c r="F29" s="11">
        <v>0</v>
      </c>
      <c r="H29" s="21"/>
    </row>
    <row r="30" spans="1:8" ht="18" customHeight="1" x14ac:dyDescent="0.2">
      <c r="B30" s="28" t="s">
        <v>375</v>
      </c>
      <c r="D30" s="11">
        <v>0</v>
      </c>
      <c r="E30" s="11">
        <v>0</v>
      </c>
      <c r="F30" s="11">
        <v>0</v>
      </c>
      <c r="H30" s="21"/>
    </row>
    <row r="31" spans="1:8" ht="18" customHeight="1" x14ac:dyDescent="0.2">
      <c r="B31" s="28" t="s">
        <v>396</v>
      </c>
      <c r="D31" s="11">
        <v>0</v>
      </c>
      <c r="E31" s="11">
        <v>0</v>
      </c>
      <c r="F31" s="11">
        <v>0</v>
      </c>
      <c r="H31" s="21"/>
    </row>
    <row r="32" spans="1:8" ht="18" customHeight="1" x14ac:dyDescent="0.2">
      <c r="A32" s="53" t="s">
        <v>136</v>
      </c>
      <c r="B32" s="28" t="s">
        <v>287</v>
      </c>
      <c r="D32" s="11">
        <v>0</v>
      </c>
      <c r="E32" s="11">
        <v>0</v>
      </c>
      <c r="F32" s="11">
        <v>0</v>
      </c>
      <c r="H32" s="21"/>
    </row>
    <row r="33" spans="1:14" ht="18" customHeight="1" x14ac:dyDescent="0.2">
      <c r="A33" s="2" t="s">
        <v>118</v>
      </c>
      <c r="B33" s="28" t="s">
        <v>397</v>
      </c>
      <c r="D33" s="11">
        <v>0</v>
      </c>
      <c r="E33" s="11">
        <v>0</v>
      </c>
      <c r="F33" s="11">
        <v>0</v>
      </c>
      <c r="H33" s="21"/>
    </row>
    <row r="34" spans="1:14" ht="18" customHeight="1" x14ac:dyDescent="0.2">
      <c r="B34" s="26"/>
      <c r="D34" s="12">
        <f>SUM(D28:D33)</f>
        <v>0</v>
      </c>
      <c r="E34" s="12">
        <f>SUM(E28:E33)</f>
        <v>0</v>
      </c>
      <c r="F34" s="12">
        <f>SUM(F28:F33)</f>
        <v>0</v>
      </c>
      <c r="H34" s="21"/>
      <c r="J34" s="1"/>
      <c r="K34" s="1"/>
    </row>
    <row r="35" spans="1:14" ht="18" customHeight="1" x14ac:dyDescent="0.2">
      <c r="A35" s="9" t="s">
        <v>137</v>
      </c>
      <c r="B35" s="20"/>
      <c r="C35" s="1"/>
      <c r="D35" s="12"/>
      <c r="E35" s="12"/>
      <c r="F35" s="10" t="s">
        <v>231</v>
      </c>
      <c r="G35" s="51">
        <f>G38/G26</f>
        <v>0</v>
      </c>
      <c r="H35" s="45" t="s">
        <v>366</v>
      </c>
      <c r="J35" s="1"/>
      <c r="K35" s="1"/>
      <c r="N35" s="3"/>
    </row>
    <row r="36" spans="1:14" ht="18" customHeight="1" x14ac:dyDescent="0.2">
      <c r="A36" s="1" t="s">
        <v>139</v>
      </c>
      <c r="B36" s="20"/>
      <c r="C36" s="1"/>
      <c r="D36" s="12"/>
      <c r="E36" s="12"/>
      <c r="F36" s="10" t="s">
        <v>254</v>
      </c>
      <c r="G36" s="51">
        <f>G26*(687/46.6)*(G35/22040)</f>
        <v>0</v>
      </c>
      <c r="H36" s="45" t="s">
        <v>361</v>
      </c>
      <c r="J36" s="1"/>
      <c r="K36" s="1"/>
    </row>
    <row r="37" spans="1:14" s="1" customFormat="1" ht="18" customHeight="1" x14ac:dyDescent="0.2">
      <c r="A37" s="1" t="s">
        <v>138</v>
      </c>
      <c r="B37" s="20"/>
      <c r="D37" s="12"/>
      <c r="E37" s="12"/>
      <c r="F37" s="10" t="s">
        <v>253</v>
      </c>
      <c r="G37" s="39">
        <f>G36/G25</f>
        <v>0</v>
      </c>
      <c r="H37" s="45" t="s">
        <v>362</v>
      </c>
    </row>
    <row r="38" spans="1:14" ht="18" customHeight="1" thickBot="1" x14ac:dyDescent="0.25">
      <c r="A38" s="1" t="s">
        <v>140</v>
      </c>
      <c r="B38" s="32"/>
      <c r="C38" s="24"/>
      <c r="D38" s="22"/>
      <c r="E38" s="22"/>
      <c r="F38" s="23" t="s">
        <v>220</v>
      </c>
      <c r="G38" s="37">
        <f>D34+E34+F34</f>
        <v>0</v>
      </c>
      <c r="H38" s="46" t="s">
        <v>366</v>
      </c>
      <c r="K38" s="7"/>
    </row>
    <row r="39" spans="1:14" ht="18" customHeight="1" x14ac:dyDescent="0.2">
      <c r="A39" s="1" t="s">
        <v>66</v>
      </c>
      <c r="F39" s="10"/>
      <c r="G39" s="3"/>
      <c r="K39" s="7"/>
    </row>
    <row r="40" spans="1:14" ht="18" customHeight="1" x14ac:dyDescent="0.2">
      <c r="F40" s="10"/>
      <c r="G40" s="3"/>
      <c r="K40" s="7"/>
    </row>
    <row r="41" spans="1:14" ht="18" customHeight="1" x14ac:dyDescent="0.2">
      <c r="F41" s="10"/>
      <c r="G41" s="3"/>
      <c r="K41" s="7"/>
    </row>
    <row r="42" spans="1:14" ht="18" customHeight="1" x14ac:dyDescent="0.2">
      <c r="A42" s="6" t="s">
        <v>100</v>
      </c>
      <c r="F42" s="1"/>
      <c r="G42" s="1"/>
    </row>
    <row r="43" spans="1:14" ht="18" customHeight="1" x14ac:dyDescent="0.2">
      <c r="A43" s="6"/>
      <c r="B43" s="1"/>
      <c r="C43" s="1"/>
      <c r="D43" s="1"/>
      <c r="E43" s="1"/>
      <c r="F43" s="1"/>
      <c r="G43" s="1"/>
      <c r="J43" s="1"/>
      <c r="K43" s="1"/>
    </row>
    <row r="44" spans="1:14" ht="18" customHeight="1" x14ac:dyDescent="0.2">
      <c r="A44" s="55" t="s">
        <v>145</v>
      </c>
      <c r="B44" s="1"/>
      <c r="C44" s="1"/>
      <c r="D44" s="1"/>
      <c r="E44" s="1"/>
      <c r="F44" s="1"/>
      <c r="G44" s="1"/>
      <c r="J44" s="1"/>
      <c r="K44" s="1"/>
    </row>
    <row r="45" spans="1:14" ht="18" customHeight="1" x14ac:dyDescent="0.2">
      <c r="A45" s="55" t="s">
        <v>195</v>
      </c>
      <c r="B45" s="1"/>
      <c r="C45" s="1"/>
      <c r="D45" s="1"/>
      <c r="E45" s="1"/>
      <c r="F45" s="1"/>
      <c r="G45" s="1"/>
      <c r="J45" s="1"/>
      <c r="K45" s="1"/>
    </row>
    <row r="46" spans="1:14" ht="18" customHeight="1" x14ac:dyDescent="0.2">
      <c r="A46" s="62" t="s">
        <v>176</v>
      </c>
      <c r="B46" s="1"/>
      <c r="C46" s="1"/>
      <c r="D46" s="1"/>
      <c r="E46" s="1"/>
      <c r="F46" s="1"/>
      <c r="G46" s="1"/>
      <c r="J46" s="1"/>
      <c r="K46" s="1"/>
    </row>
    <row r="47" spans="1:14" ht="18" customHeight="1" x14ac:dyDescent="0.2">
      <c r="A47" s="62"/>
      <c r="B47" s="1"/>
      <c r="C47" s="1"/>
      <c r="D47" s="1"/>
      <c r="E47" s="1"/>
      <c r="F47" s="1"/>
      <c r="G47" s="1"/>
      <c r="J47" s="1"/>
      <c r="K47" s="1"/>
    </row>
    <row r="48" spans="1:14" ht="18" customHeight="1" x14ac:dyDescent="0.2">
      <c r="A48" s="1" t="s">
        <v>60</v>
      </c>
      <c r="B48" s="1"/>
      <c r="C48" s="1"/>
      <c r="D48" s="1"/>
      <c r="E48" s="1"/>
      <c r="F48" s="1"/>
      <c r="G48" s="1"/>
      <c r="J48" s="1"/>
      <c r="K48" s="1"/>
    </row>
    <row r="49" spans="1:11" ht="18" customHeight="1" x14ac:dyDescent="0.2">
      <c r="A49" s="1" t="s">
        <v>42</v>
      </c>
      <c r="B49" s="1"/>
      <c r="C49" s="1"/>
      <c r="D49" s="1"/>
      <c r="E49" s="1"/>
      <c r="F49" s="1"/>
      <c r="G49" s="1"/>
      <c r="J49" s="1"/>
      <c r="K49" s="85"/>
    </row>
    <row r="50" spans="1:11" ht="18" customHeight="1" x14ac:dyDescent="0.2">
      <c r="B50" s="1"/>
      <c r="C50" s="1"/>
      <c r="D50" s="1"/>
      <c r="E50" s="1"/>
      <c r="F50" s="1"/>
      <c r="G50" s="1"/>
      <c r="J50" s="1"/>
      <c r="K50" s="85"/>
    </row>
    <row r="51" spans="1:11" ht="18" customHeight="1" x14ac:dyDescent="0.2">
      <c r="A51" s="1" t="s">
        <v>54</v>
      </c>
      <c r="B51" s="1"/>
      <c r="C51" s="1"/>
      <c r="D51" s="1"/>
      <c r="E51" s="1"/>
      <c r="F51" s="1"/>
      <c r="G51" s="1"/>
      <c r="J51" s="1"/>
      <c r="K51" s="85"/>
    </row>
    <row r="52" spans="1:11" ht="18" customHeight="1" x14ac:dyDescent="0.2">
      <c r="A52" s="1" t="s">
        <v>125</v>
      </c>
      <c r="B52" s="1"/>
      <c r="C52" s="1"/>
      <c r="D52" s="1"/>
      <c r="E52" s="1"/>
      <c r="F52" s="1"/>
      <c r="G52" s="1"/>
      <c r="J52" s="1"/>
      <c r="K52" s="85"/>
    </row>
    <row r="53" spans="1:11" ht="18" customHeight="1" x14ac:dyDescent="0.2">
      <c r="A53" s="1" t="s">
        <v>168</v>
      </c>
      <c r="B53" s="1"/>
      <c r="C53" s="1"/>
      <c r="D53" s="1"/>
      <c r="E53" s="1"/>
      <c r="F53" s="1"/>
      <c r="G53" s="1"/>
      <c r="J53" s="1"/>
      <c r="K53" s="1"/>
    </row>
    <row r="54" spans="1:11" ht="18" customHeight="1" x14ac:dyDescent="0.2">
      <c r="A54" s="1" t="s">
        <v>55</v>
      </c>
      <c r="B54" s="1"/>
      <c r="C54" s="1"/>
      <c r="D54" s="1"/>
      <c r="E54" s="1"/>
      <c r="F54" s="1"/>
      <c r="G54" s="1"/>
      <c r="J54" s="1"/>
      <c r="K54" s="1"/>
    </row>
    <row r="55" spans="1:11" ht="18" customHeight="1" x14ac:dyDescent="0.2">
      <c r="A55" s="1" t="s">
        <v>74</v>
      </c>
      <c r="B55" s="1"/>
      <c r="C55" s="1"/>
      <c r="D55" s="1"/>
      <c r="E55" s="1"/>
      <c r="F55" s="1"/>
      <c r="G55" s="1"/>
      <c r="J55" s="1"/>
      <c r="K55" s="1"/>
    </row>
    <row r="56" spans="1:11" ht="18" customHeight="1" x14ac:dyDescent="0.2">
      <c r="A56" s="1" t="s">
        <v>75</v>
      </c>
      <c r="B56" s="1"/>
      <c r="C56" s="1"/>
      <c r="D56" s="1"/>
      <c r="E56" s="1"/>
      <c r="F56" s="1"/>
      <c r="G56" s="1"/>
      <c r="J56" s="1"/>
      <c r="K56" s="1"/>
    </row>
    <row r="57" spans="1:11" ht="18" customHeight="1" x14ac:dyDescent="0.2">
      <c r="B57" s="1"/>
      <c r="C57" s="1"/>
      <c r="D57" s="1"/>
      <c r="E57" s="1"/>
      <c r="F57" s="1"/>
      <c r="G57" s="1"/>
      <c r="J57" s="1"/>
      <c r="K57" s="1"/>
    </row>
    <row r="58" spans="1:11" ht="18" customHeight="1" x14ac:dyDescent="0.2">
      <c r="A58" s="6" t="s">
        <v>258</v>
      </c>
      <c r="C58" s="1"/>
      <c r="D58" s="1"/>
      <c r="E58" s="1"/>
      <c r="F58" s="1"/>
      <c r="G58" s="1"/>
      <c r="J58" s="1"/>
      <c r="K58" s="1"/>
    </row>
    <row r="59" spans="1:11" ht="18" customHeight="1" x14ac:dyDescent="0.2">
      <c r="A59" s="1" t="s">
        <v>65</v>
      </c>
      <c r="B59" s="1"/>
      <c r="C59" s="1"/>
      <c r="D59" s="1"/>
      <c r="E59" s="1"/>
      <c r="F59" s="1"/>
      <c r="G59" s="1"/>
      <c r="J59" s="1"/>
      <c r="K59" s="1"/>
    </row>
    <row r="60" spans="1:11" ht="18" customHeight="1" x14ac:dyDescent="0.2">
      <c r="A60" s="1" t="s">
        <v>96</v>
      </c>
      <c r="B60" s="1"/>
      <c r="C60" s="1"/>
      <c r="D60" s="1"/>
      <c r="E60" s="1"/>
      <c r="F60" s="1"/>
      <c r="G60" s="1"/>
      <c r="J60" s="1"/>
      <c r="K60" s="1"/>
    </row>
    <row r="61" spans="1:11" s="1" customFormat="1" ht="18" customHeight="1" x14ac:dyDescent="0.2">
      <c r="B61"/>
      <c r="C61"/>
      <c r="D61"/>
      <c r="E61"/>
      <c r="F61"/>
      <c r="G61"/>
      <c r="J61"/>
      <c r="K61"/>
    </row>
    <row r="62" spans="1:11" s="1" customFormat="1" ht="18" customHeight="1" x14ac:dyDescent="0.2">
      <c r="A62" s="6" t="s">
        <v>179</v>
      </c>
      <c r="B62"/>
      <c r="C62" s="1" t="s">
        <v>255</v>
      </c>
      <c r="E62"/>
      <c r="F62"/>
      <c r="G62"/>
      <c r="J62"/>
      <c r="K62"/>
    </row>
    <row r="63" spans="1:11" ht="18" customHeight="1" x14ac:dyDescent="0.25">
      <c r="A63" s="1" t="s">
        <v>43</v>
      </c>
      <c r="B63" s="34"/>
      <c r="C63" s="30">
        <v>1</v>
      </c>
    </row>
    <row r="64" spans="1:11" ht="18" customHeight="1" x14ac:dyDescent="0.25">
      <c r="A64" s="1" t="s">
        <v>95</v>
      </c>
      <c r="B64" s="34"/>
      <c r="C64" s="3"/>
      <c r="D64" s="34"/>
    </row>
    <row r="65" spans="1:17" s="1" customFormat="1" ht="18" customHeight="1" thickBot="1" x14ac:dyDescent="0.25">
      <c r="A65" s="6" t="s">
        <v>126</v>
      </c>
      <c r="B65"/>
      <c r="C65"/>
      <c r="D65"/>
      <c r="E65"/>
      <c r="F65"/>
      <c r="G65"/>
      <c r="J65"/>
      <c r="K65"/>
    </row>
    <row r="66" spans="1:17" s="1" customFormat="1" ht="18" customHeight="1" thickBot="1" x14ac:dyDescent="0.25">
      <c r="A66" s="28" t="s">
        <v>128</v>
      </c>
      <c r="B66" s="63" t="s">
        <v>209</v>
      </c>
      <c r="C66" s="13"/>
      <c r="D66" s="13"/>
      <c r="E66" s="13"/>
      <c r="F66" s="13"/>
      <c r="G66" s="13"/>
      <c r="H66" s="13"/>
      <c r="I66" s="13"/>
      <c r="J66" s="31"/>
    </row>
    <row r="67" spans="1:17" s="1" customFormat="1" ht="18" customHeight="1" x14ac:dyDescent="0.2">
      <c r="A67" s="28"/>
      <c r="B67" s="68">
        <v>5.45</v>
      </c>
      <c r="C67" s="3">
        <v>2.0299999999999998</v>
      </c>
      <c r="D67" s="3">
        <v>1.54</v>
      </c>
      <c r="E67" s="3">
        <v>2.34</v>
      </c>
      <c r="F67" s="3">
        <v>1.03</v>
      </c>
      <c r="G67" s="3">
        <v>0.69</v>
      </c>
      <c r="H67" s="6"/>
      <c r="I67" s="3"/>
      <c r="J67" s="21"/>
    </row>
    <row r="68" spans="1:17" s="1" customFormat="1" ht="18" customHeight="1" x14ac:dyDescent="0.2">
      <c r="A68" s="42" t="s">
        <v>414</v>
      </c>
      <c r="B68" s="68"/>
      <c r="C68" s="3"/>
      <c r="D68" s="3"/>
      <c r="E68" s="3"/>
      <c r="F68" s="3"/>
      <c r="G68" s="3"/>
      <c r="H68" s="6"/>
      <c r="I68" s="3"/>
      <c r="J68" s="21"/>
    </row>
    <row r="69" spans="1:17" s="1" customFormat="1" ht="18" customHeight="1" x14ac:dyDescent="0.2">
      <c r="A69" s="42" t="s">
        <v>411</v>
      </c>
      <c r="B69" s="68" t="s">
        <v>196</v>
      </c>
      <c r="C69" s="3" t="s">
        <v>197</v>
      </c>
      <c r="D69" s="54" t="s">
        <v>199</v>
      </c>
      <c r="E69" s="54" t="s">
        <v>198</v>
      </c>
      <c r="F69" s="3" t="s">
        <v>178</v>
      </c>
      <c r="G69" s="54" t="s">
        <v>210</v>
      </c>
      <c r="H69" s="3"/>
      <c r="I69" s="3"/>
      <c r="J69" s="21"/>
    </row>
    <row r="70" spans="1:17" s="1" customFormat="1" ht="18" customHeight="1" x14ac:dyDescent="0.2">
      <c r="A70" s="28" t="s">
        <v>67</v>
      </c>
      <c r="B70" s="79">
        <v>0</v>
      </c>
      <c r="C70" s="30">
        <v>0</v>
      </c>
      <c r="D70" s="30">
        <v>0</v>
      </c>
      <c r="E70" s="30">
        <v>0</v>
      </c>
      <c r="F70" s="30">
        <v>0</v>
      </c>
      <c r="G70" s="30">
        <v>0</v>
      </c>
      <c r="H70" s="3"/>
      <c r="I70" s="3"/>
      <c r="J70" s="21"/>
    </row>
    <row r="71" spans="1:17" s="1" customFormat="1" ht="18" customHeight="1" x14ac:dyDescent="0.2">
      <c r="A71" s="28" t="s">
        <v>68</v>
      </c>
      <c r="B71" s="79">
        <v>0</v>
      </c>
      <c r="C71" s="30">
        <v>0</v>
      </c>
      <c r="D71" s="30">
        <v>0</v>
      </c>
      <c r="E71" s="30">
        <v>0</v>
      </c>
      <c r="F71" s="30">
        <v>0</v>
      </c>
      <c r="G71" s="30">
        <v>0</v>
      </c>
      <c r="J71" s="18"/>
    </row>
    <row r="72" spans="1:17" s="1" customFormat="1" ht="18" customHeight="1" x14ac:dyDescent="0.2">
      <c r="A72" s="28" t="s">
        <v>69</v>
      </c>
      <c r="B72" s="79">
        <v>0</v>
      </c>
      <c r="C72" s="30">
        <v>0</v>
      </c>
      <c r="D72" s="30">
        <v>0</v>
      </c>
      <c r="E72" s="30">
        <v>0</v>
      </c>
      <c r="F72" s="30">
        <v>0</v>
      </c>
      <c r="G72" s="30">
        <v>0</v>
      </c>
      <c r="J72" s="21"/>
    </row>
    <row r="73" spans="1:17" s="1" customFormat="1" ht="18" customHeight="1" x14ac:dyDescent="0.2">
      <c r="A73" s="28" t="s">
        <v>70</v>
      </c>
      <c r="B73" s="79">
        <v>0</v>
      </c>
      <c r="C73" s="30">
        <v>0</v>
      </c>
      <c r="D73" s="30">
        <v>0</v>
      </c>
      <c r="E73" s="30">
        <v>0</v>
      </c>
      <c r="F73" s="30">
        <v>0</v>
      </c>
      <c r="G73" s="30">
        <v>0</v>
      </c>
      <c r="J73" s="21"/>
    </row>
    <row r="74" spans="1:17" s="1" customFormat="1" ht="18" customHeight="1" x14ac:dyDescent="0.2">
      <c r="A74" s="28" t="s">
        <v>71</v>
      </c>
      <c r="B74" s="79">
        <v>0</v>
      </c>
      <c r="C74" s="30">
        <v>0</v>
      </c>
      <c r="D74" s="30">
        <v>0</v>
      </c>
      <c r="E74" s="30">
        <v>0</v>
      </c>
      <c r="F74" s="30">
        <v>0</v>
      </c>
      <c r="G74" s="30">
        <v>0</v>
      </c>
      <c r="J74" s="21"/>
    </row>
    <row r="75" spans="1:17" s="1" customFormat="1" ht="18" customHeight="1" x14ac:dyDescent="0.2">
      <c r="A75" s="28" t="s">
        <v>72</v>
      </c>
      <c r="B75" s="79">
        <v>0</v>
      </c>
      <c r="C75" s="30">
        <v>0</v>
      </c>
      <c r="D75" s="30">
        <v>0</v>
      </c>
      <c r="E75" s="30">
        <v>0</v>
      </c>
      <c r="F75" s="30">
        <v>0</v>
      </c>
      <c r="G75" s="30">
        <v>0</v>
      </c>
      <c r="J75" s="21"/>
    </row>
    <row r="76" spans="1:17" s="1" customFormat="1" ht="18" customHeight="1" x14ac:dyDescent="0.2">
      <c r="A76" s="28" t="s">
        <v>73</v>
      </c>
      <c r="B76" s="79">
        <v>0</v>
      </c>
      <c r="C76" s="30">
        <v>0</v>
      </c>
      <c r="D76" s="30">
        <v>0</v>
      </c>
      <c r="E76" s="30">
        <v>0</v>
      </c>
      <c r="F76" s="30">
        <v>0</v>
      </c>
      <c r="G76" s="30">
        <v>0</v>
      </c>
      <c r="J76" s="21"/>
    </row>
    <row r="77" spans="1:17" s="1" customFormat="1" ht="18" customHeight="1" x14ac:dyDescent="0.2">
      <c r="A77" s="28" t="s">
        <v>127</v>
      </c>
      <c r="B77" s="68">
        <f>B67*SUM(B70:B76)</f>
        <v>0</v>
      </c>
      <c r="C77" s="3">
        <f t="shared" ref="C77:D77" si="0">C67*SUM(C70:C76)</f>
        <v>0</v>
      </c>
      <c r="D77" s="3">
        <f t="shared" si="0"/>
        <v>0</v>
      </c>
      <c r="E77" s="3">
        <f>E67*SUM(E70:E76)</f>
        <v>0</v>
      </c>
      <c r="F77" s="3">
        <f t="shared" ref="F77" si="1">F67*SUM(F70:F76)</f>
        <v>0</v>
      </c>
      <c r="G77" s="3">
        <f t="shared" ref="G77" si="2">G67*SUM(G70:G76)</f>
        <v>0</v>
      </c>
      <c r="J77" s="21"/>
    </row>
    <row r="78" spans="1:17" ht="18" customHeight="1" x14ac:dyDescent="0.2">
      <c r="A78" s="28"/>
      <c r="B78" s="17"/>
      <c r="C78" s="3"/>
      <c r="D78" s="3"/>
      <c r="E78" s="3"/>
      <c r="F78" s="3"/>
      <c r="G78" s="3"/>
      <c r="I78"/>
      <c r="J78" s="18"/>
      <c r="L78" s="1"/>
    </row>
    <row r="79" spans="1:17" ht="18" customHeight="1" x14ac:dyDescent="0.2">
      <c r="A79" s="28"/>
      <c r="B79" s="68"/>
      <c r="C79" s="3"/>
      <c r="D79" s="3"/>
      <c r="E79" s="3"/>
      <c r="F79" s="3"/>
      <c r="G79" s="3"/>
      <c r="H79" s="10" t="s">
        <v>412</v>
      </c>
      <c r="I79" s="43">
        <f>SUM(B77:G77)</f>
        <v>0</v>
      </c>
      <c r="J79" s="45" t="s">
        <v>252</v>
      </c>
      <c r="O79" s="1"/>
      <c r="P79" s="1"/>
      <c r="Q79" s="1"/>
    </row>
    <row r="80" spans="1:17" s="34" customFormat="1" ht="18" customHeight="1" x14ac:dyDescent="0.25">
      <c r="A80" s="17"/>
      <c r="B80" s="68"/>
      <c r="C80" s="3"/>
      <c r="D80" s="3"/>
      <c r="E80" s="3"/>
      <c r="F80" s="3"/>
      <c r="G80" s="3"/>
      <c r="H80" s="10" t="s">
        <v>76</v>
      </c>
      <c r="I80" s="49">
        <f>I79*G38/22040</f>
        <v>0</v>
      </c>
      <c r="J80" s="45" t="s">
        <v>251</v>
      </c>
      <c r="K80"/>
      <c r="L80"/>
    </row>
    <row r="81" spans="1:12" s="34" customFormat="1" ht="18" customHeight="1" x14ac:dyDescent="0.25">
      <c r="A81" s="44" t="s">
        <v>77</v>
      </c>
      <c r="B81" s="68" t="s">
        <v>120</v>
      </c>
      <c r="C81" s="3" t="s">
        <v>121</v>
      </c>
      <c r="D81" s="54" t="s">
        <v>122</v>
      </c>
      <c r="E81" s="54" t="s">
        <v>123</v>
      </c>
      <c r="F81" s="54" t="s">
        <v>124</v>
      </c>
      <c r="G81" s="54" t="s">
        <v>363</v>
      </c>
      <c r="H81" s="1"/>
      <c r="I81"/>
      <c r="J81" s="18"/>
      <c r="K81"/>
      <c r="L81"/>
    </row>
    <row r="82" spans="1:12" s="34" customFormat="1" ht="18" customHeight="1" x14ac:dyDescent="0.25">
      <c r="A82" s="28" t="s">
        <v>79</v>
      </c>
      <c r="B82" s="79">
        <v>0</v>
      </c>
      <c r="C82" s="30">
        <v>0</v>
      </c>
      <c r="D82" s="30">
        <v>0</v>
      </c>
      <c r="E82" s="30">
        <v>0</v>
      </c>
      <c r="F82" s="30">
        <v>0</v>
      </c>
      <c r="G82" s="30">
        <v>0</v>
      </c>
      <c r="H82" s="43"/>
      <c r="I82" s="3"/>
      <c r="J82" s="18"/>
      <c r="K82"/>
      <c r="L82"/>
    </row>
    <row r="83" spans="1:12" x14ac:dyDescent="0.2">
      <c r="A83" s="28" t="s">
        <v>80</v>
      </c>
      <c r="B83" s="79">
        <v>0</v>
      </c>
      <c r="C83" s="30">
        <v>0</v>
      </c>
      <c r="D83" s="30">
        <v>0</v>
      </c>
      <c r="E83" s="30">
        <v>0</v>
      </c>
      <c r="F83" s="30">
        <v>0</v>
      </c>
      <c r="G83" s="30">
        <v>0</v>
      </c>
      <c r="J83" s="21"/>
    </row>
    <row r="84" spans="1:12" ht="18" customHeight="1" x14ac:dyDescent="0.2">
      <c r="A84" s="28" t="s">
        <v>81</v>
      </c>
      <c r="B84" s="79">
        <v>0</v>
      </c>
      <c r="C84" s="30">
        <v>0</v>
      </c>
      <c r="D84" s="30">
        <v>0</v>
      </c>
      <c r="E84" s="30">
        <v>0</v>
      </c>
      <c r="F84" s="30">
        <v>0</v>
      </c>
      <c r="G84" s="30">
        <v>0</v>
      </c>
      <c r="J84" s="21"/>
    </row>
    <row r="85" spans="1:12" ht="18" customHeight="1" x14ac:dyDescent="0.2">
      <c r="A85" s="28" t="s">
        <v>82</v>
      </c>
      <c r="B85" s="79">
        <v>0</v>
      </c>
      <c r="C85" s="30">
        <v>0</v>
      </c>
      <c r="D85" s="30">
        <v>0</v>
      </c>
      <c r="E85" s="30">
        <v>0</v>
      </c>
      <c r="F85" s="30">
        <v>0</v>
      </c>
      <c r="G85" s="30">
        <v>0</v>
      </c>
      <c r="J85" s="21"/>
    </row>
    <row r="86" spans="1:12" ht="18" customHeight="1" x14ac:dyDescent="0.2">
      <c r="A86" s="28" t="s">
        <v>83</v>
      </c>
      <c r="B86" s="79">
        <v>0</v>
      </c>
      <c r="C86" s="30">
        <v>0</v>
      </c>
      <c r="D86" s="30">
        <v>0</v>
      </c>
      <c r="E86" s="30">
        <v>0</v>
      </c>
      <c r="F86" s="30">
        <v>0</v>
      </c>
      <c r="G86" s="30">
        <v>0</v>
      </c>
      <c r="J86" s="21"/>
    </row>
    <row r="87" spans="1:12" ht="18" customHeight="1" x14ac:dyDescent="0.2">
      <c r="A87" s="28" t="s">
        <v>84</v>
      </c>
      <c r="B87" s="79">
        <v>0</v>
      </c>
      <c r="C87" s="30">
        <v>0</v>
      </c>
      <c r="D87" s="30">
        <v>0</v>
      </c>
      <c r="E87" s="30">
        <v>0</v>
      </c>
      <c r="F87" s="30">
        <v>0</v>
      </c>
      <c r="G87" s="30">
        <v>0</v>
      </c>
      <c r="J87" s="21"/>
    </row>
    <row r="88" spans="1:12" ht="18" customHeight="1" x14ac:dyDescent="0.2">
      <c r="A88" s="28" t="s">
        <v>85</v>
      </c>
      <c r="B88" s="79">
        <v>0</v>
      </c>
      <c r="C88" s="30">
        <v>0</v>
      </c>
      <c r="D88" s="30">
        <v>0</v>
      </c>
      <c r="E88" s="30">
        <v>0</v>
      </c>
      <c r="F88" s="30">
        <v>0</v>
      </c>
      <c r="G88" s="30">
        <v>0</v>
      </c>
      <c r="J88" s="21"/>
    </row>
    <row r="89" spans="1:12" ht="18" customHeight="1" x14ac:dyDescent="0.2">
      <c r="A89" s="28" t="s">
        <v>127</v>
      </c>
      <c r="B89" s="68">
        <f>B67*SUM(B82:B88)</f>
        <v>0</v>
      </c>
      <c r="C89" s="3">
        <f t="shared" ref="C89:G89" si="3">C67*SUM(C82:C88)</f>
        <v>0</v>
      </c>
      <c r="D89" s="3">
        <f t="shared" si="3"/>
        <v>0</v>
      </c>
      <c r="E89" s="3">
        <f t="shared" si="3"/>
        <v>0</v>
      </c>
      <c r="F89" s="3">
        <f t="shared" si="3"/>
        <v>0</v>
      </c>
      <c r="G89" s="3">
        <f t="shared" si="3"/>
        <v>0</v>
      </c>
      <c r="J89" s="21"/>
    </row>
    <row r="90" spans="1:12" ht="18" customHeight="1" x14ac:dyDescent="0.2">
      <c r="A90" s="28"/>
      <c r="B90" s="17"/>
      <c r="J90" s="18"/>
    </row>
    <row r="91" spans="1:12" ht="18" customHeight="1" x14ac:dyDescent="0.2">
      <c r="A91" s="28"/>
      <c r="B91" s="68"/>
      <c r="C91" s="3"/>
      <c r="D91" s="3"/>
      <c r="E91" s="3"/>
      <c r="F91" s="3"/>
      <c r="G91" s="3"/>
      <c r="H91" s="10" t="s">
        <v>93</v>
      </c>
      <c r="I91" s="43">
        <f>SUM(B89:G89)</f>
        <v>0</v>
      </c>
      <c r="J91" s="45" t="s">
        <v>251</v>
      </c>
    </row>
    <row r="92" spans="1:12" ht="18" customHeight="1" x14ac:dyDescent="0.2">
      <c r="A92" s="28"/>
      <c r="B92" s="68"/>
      <c r="C92" s="3"/>
      <c r="D92" s="3"/>
      <c r="E92" s="3"/>
      <c r="F92" s="3"/>
      <c r="G92" s="3"/>
      <c r="H92" s="10" t="s">
        <v>76</v>
      </c>
      <c r="I92" s="49">
        <f>I91*G38/22040</f>
        <v>0</v>
      </c>
      <c r="J92" s="45" t="s">
        <v>251</v>
      </c>
    </row>
    <row r="93" spans="1:12" ht="18" customHeight="1" x14ac:dyDescent="0.2">
      <c r="A93" s="44" t="s">
        <v>78</v>
      </c>
      <c r="B93" s="68" t="s">
        <v>120</v>
      </c>
      <c r="C93" s="3" t="s">
        <v>121</v>
      </c>
      <c r="D93" s="54" t="s">
        <v>122</v>
      </c>
      <c r="E93" s="54" t="s">
        <v>123</v>
      </c>
      <c r="F93" s="54" t="s">
        <v>124</v>
      </c>
      <c r="G93" s="54" t="s">
        <v>363</v>
      </c>
      <c r="H93" s="10"/>
      <c r="I93" s="43"/>
      <c r="J93" s="18"/>
    </row>
    <row r="94" spans="1:12" ht="18" customHeight="1" x14ac:dyDescent="0.2">
      <c r="A94" s="28" t="s">
        <v>86</v>
      </c>
      <c r="B94" s="79">
        <v>0</v>
      </c>
      <c r="C94" s="30">
        <v>0</v>
      </c>
      <c r="D94" s="30">
        <v>0</v>
      </c>
      <c r="E94" s="30">
        <v>0</v>
      </c>
      <c r="F94" s="30">
        <v>0</v>
      </c>
      <c r="G94" s="30">
        <v>0</v>
      </c>
      <c r="J94" s="18"/>
    </row>
    <row r="95" spans="1:12" ht="18" customHeight="1" x14ac:dyDescent="0.2">
      <c r="A95" s="28" t="s">
        <v>87</v>
      </c>
      <c r="B95" s="79">
        <v>0</v>
      </c>
      <c r="C95" s="30">
        <v>0</v>
      </c>
      <c r="D95" s="30">
        <v>0</v>
      </c>
      <c r="E95" s="30">
        <v>0</v>
      </c>
      <c r="F95" s="30">
        <v>0</v>
      </c>
      <c r="G95" s="30">
        <v>0</v>
      </c>
      <c r="H95" s="10"/>
      <c r="I95" s="43"/>
      <c r="J95" s="45"/>
    </row>
    <row r="96" spans="1:12" ht="18" customHeight="1" x14ac:dyDescent="0.2">
      <c r="A96" s="28" t="s">
        <v>88</v>
      </c>
      <c r="B96" s="79">
        <v>0</v>
      </c>
      <c r="C96" s="30">
        <v>0</v>
      </c>
      <c r="D96" s="30">
        <v>0</v>
      </c>
      <c r="E96" s="30">
        <v>0</v>
      </c>
      <c r="F96" s="30">
        <v>0</v>
      </c>
      <c r="G96" s="30">
        <v>0</v>
      </c>
      <c r="H96" s="10"/>
      <c r="I96" s="43"/>
      <c r="J96" s="45"/>
    </row>
    <row r="97" spans="1:17" ht="18" customHeight="1" x14ac:dyDescent="0.2">
      <c r="A97" s="28" t="s">
        <v>89</v>
      </c>
      <c r="B97" s="79">
        <v>0</v>
      </c>
      <c r="C97" s="30">
        <v>0</v>
      </c>
      <c r="D97" s="30">
        <v>0</v>
      </c>
      <c r="E97" s="30">
        <v>0</v>
      </c>
      <c r="F97" s="30">
        <v>0</v>
      </c>
      <c r="G97" s="30">
        <v>0</v>
      </c>
      <c r="H97" s="10"/>
      <c r="I97" s="43"/>
      <c r="J97" s="45"/>
    </row>
    <row r="98" spans="1:17" ht="18" customHeight="1" x14ac:dyDescent="0.2">
      <c r="A98" s="28" t="s">
        <v>90</v>
      </c>
      <c r="B98" s="79">
        <v>0</v>
      </c>
      <c r="C98" s="30">
        <v>0</v>
      </c>
      <c r="D98" s="30">
        <v>0</v>
      </c>
      <c r="E98" s="30">
        <v>0</v>
      </c>
      <c r="F98" s="30">
        <v>0</v>
      </c>
      <c r="G98" s="30">
        <v>0</v>
      </c>
      <c r="H98" s="10"/>
      <c r="I98" s="43"/>
      <c r="J98" s="45"/>
    </row>
    <row r="99" spans="1:17" ht="18" customHeight="1" x14ac:dyDescent="0.2">
      <c r="A99" s="28" t="s">
        <v>91</v>
      </c>
      <c r="B99" s="79">
        <v>0</v>
      </c>
      <c r="C99" s="30">
        <v>0</v>
      </c>
      <c r="D99" s="30">
        <v>0</v>
      </c>
      <c r="E99" s="30">
        <v>0</v>
      </c>
      <c r="F99" s="30">
        <v>0</v>
      </c>
      <c r="G99" s="30">
        <v>0</v>
      </c>
      <c r="H99" s="10"/>
      <c r="I99" s="43"/>
      <c r="J99" s="45"/>
    </row>
    <row r="100" spans="1:17" ht="18" customHeight="1" x14ac:dyDescent="0.2">
      <c r="A100" s="28" t="s">
        <v>92</v>
      </c>
      <c r="B100" s="79">
        <v>0</v>
      </c>
      <c r="C100" s="30">
        <v>0</v>
      </c>
      <c r="D100" s="30">
        <v>0</v>
      </c>
      <c r="E100" s="30">
        <v>0</v>
      </c>
      <c r="F100" s="30">
        <v>0</v>
      </c>
      <c r="G100" s="30">
        <v>0</v>
      </c>
      <c r="H100" s="10"/>
      <c r="I100" s="43"/>
      <c r="J100" s="45"/>
    </row>
    <row r="101" spans="1:17" ht="18" customHeight="1" x14ac:dyDescent="0.2">
      <c r="A101" s="28" t="s">
        <v>127</v>
      </c>
      <c r="B101" s="68">
        <f>B67*SUM(B94:B100)</f>
        <v>0</v>
      </c>
      <c r="C101" s="3">
        <f t="shared" ref="C101:F101" si="4">C67*SUM(C94:C100)</f>
        <v>0</v>
      </c>
      <c r="D101" s="3">
        <f t="shared" si="4"/>
        <v>0</v>
      </c>
      <c r="E101" s="3">
        <f t="shared" si="4"/>
        <v>0</v>
      </c>
      <c r="F101" s="3">
        <f t="shared" si="4"/>
        <v>0</v>
      </c>
      <c r="G101" s="3">
        <f>G67*SUM(G94:G100)</f>
        <v>0</v>
      </c>
      <c r="H101" s="10"/>
      <c r="I101" s="43"/>
      <c r="J101" s="45"/>
    </row>
    <row r="102" spans="1:17" ht="18" customHeight="1" x14ac:dyDescent="0.2">
      <c r="A102" s="28"/>
      <c r="B102" s="17"/>
      <c r="H102" s="10"/>
      <c r="I102" s="43"/>
      <c r="J102" s="45"/>
    </row>
    <row r="103" spans="1:17" ht="18" customHeight="1" x14ac:dyDescent="0.2">
      <c r="A103" s="28"/>
      <c r="B103" s="68"/>
      <c r="C103" s="3"/>
      <c r="D103" s="3"/>
      <c r="E103" s="3"/>
      <c r="F103" s="3"/>
      <c r="G103" s="3"/>
      <c r="H103" s="10" t="s">
        <v>94</v>
      </c>
      <c r="I103" s="43">
        <f>SUM(B101:G101)</f>
        <v>0</v>
      </c>
      <c r="J103" s="45" t="s">
        <v>160</v>
      </c>
    </row>
    <row r="104" spans="1:17" ht="18" customHeight="1" x14ac:dyDescent="0.2">
      <c r="B104" s="68"/>
      <c r="C104" s="3"/>
      <c r="D104" s="3"/>
      <c r="E104" s="3"/>
      <c r="F104" s="3"/>
      <c r="G104" s="3"/>
      <c r="H104" s="10" t="s">
        <v>76</v>
      </c>
      <c r="I104" s="49">
        <f>I103*G38/22040</f>
        <v>0</v>
      </c>
      <c r="J104" s="45" t="s">
        <v>367</v>
      </c>
    </row>
    <row r="105" spans="1:17" ht="18" customHeight="1" x14ac:dyDescent="0.25">
      <c r="B105" s="17"/>
      <c r="C105" s="1"/>
      <c r="D105" s="1"/>
      <c r="E105" s="1"/>
      <c r="F105" s="1"/>
      <c r="G105" s="1"/>
      <c r="J105" s="80"/>
      <c r="K105" s="35"/>
      <c r="L105" s="47"/>
      <c r="M105" s="47"/>
      <c r="N105" s="47"/>
      <c r="O105" s="47"/>
      <c r="P105" s="47"/>
      <c r="Q105" s="47"/>
    </row>
    <row r="106" spans="1:17" ht="18" customHeight="1" thickBot="1" x14ac:dyDescent="0.3">
      <c r="B106" s="81"/>
      <c r="C106" s="24"/>
      <c r="D106" s="24"/>
      <c r="E106" s="24"/>
      <c r="F106" s="24"/>
      <c r="G106" s="24"/>
      <c r="H106" s="23" t="s">
        <v>97</v>
      </c>
      <c r="I106" s="84">
        <f>I80*52/C63+I92*33/C63+I104*52/C63</f>
        <v>0</v>
      </c>
      <c r="J106" s="46" t="s">
        <v>367</v>
      </c>
      <c r="K106" s="35"/>
      <c r="L106" s="47"/>
      <c r="M106" s="47"/>
      <c r="N106" s="47"/>
      <c r="O106" s="47"/>
      <c r="P106" s="47"/>
      <c r="Q106" s="47"/>
    </row>
    <row r="107" spans="1:17" ht="18" customHeight="1" x14ac:dyDescent="0.25">
      <c r="C107" s="1"/>
      <c r="D107" s="1"/>
      <c r="E107" s="1"/>
      <c r="F107" s="1"/>
      <c r="G107" s="1"/>
      <c r="J107" s="35"/>
      <c r="K107" s="35"/>
      <c r="L107" s="47"/>
      <c r="M107" s="47"/>
      <c r="N107" s="47"/>
      <c r="O107" s="47"/>
      <c r="P107" s="47"/>
      <c r="Q107" s="47"/>
    </row>
    <row r="108" spans="1:17" ht="18" customHeight="1" x14ac:dyDescent="0.25">
      <c r="A108" s="6" t="s">
        <v>259</v>
      </c>
      <c r="C108" s="1"/>
      <c r="D108" s="1"/>
      <c r="E108" s="1"/>
      <c r="F108" s="1"/>
      <c r="G108" s="1"/>
      <c r="J108" s="35"/>
      <c r="K108" s="35"/>
      <c r="L108" s="47"/>
      <c r="M108" s="47"/>
      <c r="N108" s="47"/>
      <c r="O108" s="47"/>
      <c r="P108" s="47"/>
      <c r="Q108" s="47"/>
    </row>
    <row r="109" spans="1:17" s="35" customFormat="1" ht="18" customHeight="1" x14ac:dyDescent="0.25">
      <c r="A109" s="1" t="s">
        <v>63</v>
      </c>
      <c r="G109" s="1"/>
      <c r="H109" s="1"/>
      <c r="I109" s="1"/>
      <c r="L109" s="47"/>
      <c r="M109" s="47"/>
      <c r="N109" s="47"/>
      <c r="O109" s="47"/>
      <c r="P109" s="47"/>
      <c r="Q109" s="47"/>
    </row>
    <row r="110" spans="1:17" s="35" customFormat="1" ht="18" customHeight="1" x14ac:dyDescent="0.25">
      <c r="A110" s="1" t="s">
        <v>163</v>
      </c>
      <c r="G110" s="1"/>
      <c r="H110" s="1"/>
      <c r="I110" s="1"/>
      <c r="L110" s="47"/>
      <c r="M110" s="47"/>
      <c r="N110" s="47"/>
      <c r="O110" s="47"/>
      <c r="P110" s="47"/>
      <c r="Q110" s="47"/>
    </row>
    <row r="111" spans="1:17" s="35" customFormat="1" ht="18" customHeight="1" x14ac:dyDescent="0.25">
      <c r="A111" s="6" t="s">
        <v>109</v>
      </c>
      <c r="G111" s="1"/>
      <c r="H111" s="1"/>
      <c r="I111" s="1"/>
      <c r="L111" s="47"/>
      <c r="M111" s="47"/>
      <c r="N111" s="47"/>
      <c r="O111" s="47"/>
      <c r="P111" s="47"/>
      <c r="Q111" s="47"/>
    </row>
    <row r="112" spans="1:17" s="35" customFormat="1" ht="18" customHeight="1" thickBot="1" x14ac:dyDescent="0.3">
      <c r="A112" s="1" t="s">
        <v>180</v>
      </c>
      <c r="G112" s="1"/>
      <c r="H112" s="1"/>
      <c r="I112" s="1"/>
      <c r="J112" s="78"/>
      <c r="L112" s="47"/>
      <c r="M112" s="47"/>
      <c r="N112" s="47"/>
      <c r="O112" s="47"/>
      <c r="P112" s="47"/>
      <c r="Q112" s="47"/>
    </row>
    <row r="113" spans="1:16" s="35" customFormat="1" ht="18" customHeight="1" thickBot="1" x14ac:dyDescent="0.3">
      <c r="B113" s="63" t="s">
        <v>131</v>
      </c>
      <c r="C113" s="13"/>
      <c r="D113" s="13"/>
      <c r="E113" s="13"/>
      <c r="F113" s="31"/>
      <c r="G113" s="1"/>
      <c r="H113" s="1"/>
      <c r="K113" s="47"/>
      <c r="L113" s="47"/>
      <c r="M113" s="47"/>
      <c r="N113" s="47"/>
      <c r="O113" s="47"/>
      <c r="P113" s="47"/>
    </row>
    <row r="114" spans="1:16" s="35" customFormat="1" ht="18" customHeight="1" x14ac:dyDescent="0.25">
      <c r="A114" s="29" t="s">
        <v>250</v>
      </c>
      <c r="B114" s="33" t="s">
        <v>104</v>
      </c>
      <c r="C114" s="1"/>
      <c r="D114" s="1"/>
      <c r="E114" s="1"/>
      <c r="F114" s="21"/>
      <c r="G114" s="1"/>
      <c r="H114" s="1"/>
      <c r="K114" s="47"/>
      <c r="L114" s="47"/>
      <c r="M114" s="47"/>
      <c r="N114" s="47"/>
      <c r="O114" s="47"/>
      <c r="P114" s="47"/>
    </row>
    <row r="115" spans="1:16" s="35" customFormat="1" ht="18" customHeight="1" x14ac:dyDescent="0.25">
      <c r="A115" s="29"/>
      <c r="B115" s="68" t="s">
        <v>186</v>
      </c>
      <c r="C115" s="3" t="s">
        <v>187</v>
      </c>
      <c r="D115" s="3" t="s">
        <v>213</v>
      </c>
      <c r="F115" s="21"/>
    </row>
    <row r="116" spans="1:16" s="35" customFormat="1" ht="18" customHeight="1" x14ac:dyDescent="0.25">
      <c r="A116" s="1" t="s">
        <v>64</v>
      </c>
      <c r="B116" s="79">
        <v>0</v>
      </c>
      <c r="C116" s="30">
        <v>0</v>
      </c>
      <c r="D116" s="30">
        <v>0</v>
      </c>
      <c r="E116" s="1"/>
      <c r="F116" s="21"/>
    </row>
    <row r="117" spans="1:16" s="35" customFormat="1" ht="18" customHeight="1" x14ac:dyDescent="0.25">
      <c r="A117" s="1" t="s">
        <v>237</v>
      </c>
      <c r="B117" s="79">
        <v>0</v>
      </c>
      <c r="C117" s="30">
        <v>0</v>
      </c>
      <c r="D117" s="30">
        <v>0</v>
      </c>
      <c r="E117" s="1"/>
      <c r="F117" s="21"/>
    </row>
    <row r="118" spans="1:16" s="35" customFormat="1" ht="18" customHeight="1" x14ac:dyDescent="0.25">
      <c r="A118" s="1" t="s">
        <v>238</v>
      </c>
      <c r="B118" s="79">
        <v>0</v>
      </c>
      <c r="C118" s="30">
        <v>0</v>
      </c>
      <c r="D118" s="30">
        <v>0</v>
      </c>
      <c r="E118" s="1"/>
      <c r="F118" s="21"/>
      <c r="G118" s="3"/>
    </row>
    <row r="119" spans="1:16" ht="18" customHeight="1" x14ac:dyDescent="0.2">
      <c r="A119" s="1"/>
      <c r="B119" s="82">
        <f>(((B116/1200)*44*B118)+(B117*B118*27))/1000</f>
        <v>0</v>
      </c>
      <c r="C119" s="41">
        <f t="shared" ref="C119" si="5">(((C116/1200)*44*C118)+(C117*C118*27))/1000</f>
        <v>0</v>
      </c>
      <c r="D119" s="41">
        <f>(((D116/1200)*44*D118)+(D117*D118*27))/1000</f>
        <v>0</v>
      </c>
      <c r="E119" s="41">
        <f>B119+C119+D119</f>
        <v>0</v>
      </c>
      <c r="F119" s="21" t="s">
        <v>184</v>
      </c>
      <c r="G119" s="3"/>
    </row>
    <row r="120" spans="1:16" ht="18" customHeight="1" x14ac:dyDescent="0.2">
      <c r="A120" s="1" t="s">
        <v>239</v>
      </c>
      <c r="B120" s="83">
        <v>0</v>
      </c>
      <c r="C120" s="40">
        <v>0</v>
      </c>
      <c r="D120" s="40">
        <v>0</v>
      </c>
      <c r="E120" s="3"/>
      <c r="F120" s="21"/>
      <c r="G120" s="1"/>
    </row>
    <row r="121" spans="1:16" ht="18" customHeight="1" x14ac:dyDescent="0.2">
      <c r="A121" s="1" t="s">
        <v>240</v>
      </c>
      <c r="B121" s="83">
        <v>0</v>
      </c>
      <c r="C121" s="40">
        <v>0</v>
      </c>
      <c r="D121" s="40">
        <v>0</v>
      </c>
      <c r="E121" s="3"/>
      <c r="F121" s="21"/>
      <c r="G121" s="1"/>
    </row>
    <row r="122" spans="1:16" ht="18" customHeight="1" x14ac:dyDescent="0.2">
      <c r="A122" s="1" t="s">
        <v>241</v>
      </c>
      <c r="B122" s="83">
        <v>0</v>
      </c>
      <c r="C122" s="40">
        <v>0</v>
      </c>
      <c r="D122" s="40">
        <v>0</v>
      </c>
      <c r="E122" s="3"/>
      <c r="F122" s="21"/>
      <c r="G122" s="1"/>
    </row>
    <row r="123" spans="1:16" ht="18" customHeight="1" x14ac:dyDescent="0.2">
      <c r="A123" s="1"/>
      <c r="B123" s="82">
        <f>(((B120/1200)*44*B122)+(B121*B122*22))/1000</f>
        <v>0</v>
      </c>
      <c r="C123" s="41">
        <f t="shared" ref="C123:D123" si="6">(((C120/1200)*44*C122)+(C121*C122*22))/1000</f>
        <v>0</v>
      </c>
      <c r="D123" s="41">
        <f t="shared" si="6"/>
        <v>0</v>
      </c>
      <c r="E123" s="41">
        <f>B123+C123+D123</f>
        <v>0</v>
      </c>
      <c r="F123" s="21" t="s">
        <v>256</v>
      </c>
      <c r="G123" s="1"/>
    </row>
    <row r="124" spans="1:16" ht="18" customHeight="1" x14ac:dyDescent="0.2">
      <c r="A124" s="1" t="s">
        <v>181</v>
      </c>
      <c r="B124" s="83">
        <v>0</v>
      </c>
      <c r="C124" s="40">
        <v>0</v>
      </c>
      <c r="D124" s="40">
        <v>0</v>
      </c>
      <c r="E124" s="3"/>
      <c r="F124" s="21"/>
      <c r="G124" s="1"/>
    </row>
    <row r="125" spans="1:16" ht="18" customHeight="1" x14ac:dyDescent="0.2">
      <c r="A125" s="1" t="s">
        <v>182</v>
      </c>
      <c r="B125" s="83">
        <v>0</v>
      </c>
      <c r="C125" s="40">
        <v>0</v>
      </c>
      <c r="D125" s="40">
        <v>0</v>
      </c>
      <c r="E125" s="3"/>
      <c r="F125" s="21"/>
      <c r="G125" s="1"/>
    </row>
    <row r="126" spans="1:16" ht="18" customHeight="1" x14ac:dyDescent="0.2">
      <c r="A126" s="1" t="s">
        <v>162</v>
      </c>
      <c r="B126" s="83">
        <v>0</v>
      </c>
      <c r="C126" s="40">
        <v>0</v>
      </c>
      <c r="D126" s="40">
        <v>0</v>
      </c>
      <c r="E126" s="3"/>
      <c r="F126" s="21"/>
      <c r="G126" s="1"/>
    </row>
    <row r="127" spans="1:16" ht="18" customHeight="1" x14ac:dyDescent="0.2">
      <c r="A127" s="1" t="s">
        <v>183</v>
      </c>
      <c r="B127" s="82">
        <f>((B124/1200)*86*B126+B125*B126*180)/1000</f>
        <v>0</v>
      </c>
      <c r="C127" s="41">
        <f t="shared" ref="C127:D127" si="7">((C124/1200)*86*C126+C125*C126*180)/1000</f>
        <v>0</v>
      </c>
      <c r="D127" s="41">
        <f t="shared" si="7"/>
        <v>0</v>
      </c>
      <c r="E127" s="41">
        <f>B127+C127+D127</f>
        <v>0</v>
      </c>
      <c r="F127" s="21" t="s">
        <v>185</v>
      </c>
      <c r="G127" s="1"/>
      <c r="J127" s="1"/>
    </row>
    <row r="128" spans="1:16" ht="18" customHeight="1" x14ac:dyDescent="0.2">
      <c r="A128" s="1"/>
      <c r="B128" s="20"/>
      <c r="C128" s="1"/>
      <c r="D128" s="10" t="s">
        <v>390</v>
      </c>
      <c r="E128" s="49">
        <f>E119+E123+E127</f>
        <v>0</v>
      </c>
      <c r="F128" s="45" t="s">
        <v>391</v>
      </c>
      <c r="G128" s="1"/>
      <c r="J128" s="1"/>
    </row>
    <row r="129" spans="1:11" ht="18" customHeight="1" x14ac:dyDescent="0.2">
      <c r="A129" s="1"/>
      <c r="B129" s="20"/>
      <c r="C129" s="1"/>
      <c r="D129" s="10" t="s">
        <v>50</v>
      </c>
      <c r="E129" s="49">
        <f>E128*G38/22040</f>
        <v>0</v>
      </c>
      <c r="F129" s="45" t="s">
        <v>391</v>
      </c>
      <c r="G129" s="1"/>
      <c r="J129" s="1"/>
    </row>
    <row r="130" spans="1:11" ht="18" customHeight="1" x14ac:dyDescent="0.2">
      <c r="A130" s="29" t="s">
        <v>308</v>
      </c>
      <c r="B130" s="20"/>
      <c r="C130" s="1"/>
      <c r="D130" s="10"/>
      <c r="E130" s="49"/>
      <c r="F130" s="45"/>
      <c r="G130" s="1"/>
      <c r="J130" s="1"/>
    </row>
    <row r="131" spans="1:11" ht="18" customHeight="1" x14ac:dyDescent="0.2">
      <c r="A131" s="1" t="s">
        <v>48</v>
      </c>
      <c r="B131" s="33" t="s">
        <v>44</v>
      </c>
      <c r="C131" s="1"/>
      <c r="D131" s="10"/>
      <c r="E131" s="49"/>
      <c r="F131" s="45"/>
      <c r="G131" s="1"/>
      <c r="J131" s="1"/>
    </row>
    <row r="132" spans="1:11" ht="18" customHeight="1" x14ac:dyDescent="0.2">
      <c r="A132" s="1" t="s">
        <v>49</v>
      </c>
      <c r="B132" s="68" t="s">
        <v>235</v>
      </c>
      <c r="C132" s="3" t="s">
        <v>236</v>
      </c>
      <c r="D132" s="3"/>
      <c r="E132" s="3"/>
      <c r="F132" s="21"/>
      <c r="G132" s="1"/>
      <c r="J132" s="1"/>
    </row>
    <row r="133" spans="1:11" ht="18" customHeight="1" x14ac:dyDescent="0.2">
      <c r="A133" s="1" t="s">
        <v>151</v>
      </c>
      <c r="B133" s="79">
        <v>0</v>
      </c>
      <c r="C133" s="30">
        <v>0</v>
      </c>
      <c r="D133" s="1"/>
      <c r="E133" s="3">
        <f>(B133+C133)</f>
        <v>0</v>
      </c>
      <c r="F133" s="21" t="s">
        <v>256</v>
      </c>
      <c r="G133" s="1"/>
      <c r="J133" s="1"/>
    </row>
    <row r="134" spans="1:11" ht="18" customHeight="1" x14ac:dyDescent="0.2">
      <c r="A134" s="1"/>
      <c r="B134" s="68"/>
      <c r="C134" s="3"/>
      <c r="D134" s="1"/>
      <c r="E134" s="3"/>
      <c r="G134" s="1"/>
      <c r="J134" s="1"/>
    </row>
    <row r="135" spans="1:11" ht="18" customHeight="1" x14ac:dyDescent="0.2">
      <c r="A135" s="1" t="s">
        <v>129</v>
      </c>
      <c r="B135" s="79">
        <v>0</v>
      </c>
      <c r="C135" s="30">
        <v>0</v>
      </c>
      <c r="D135" s="1"/>
      <c r="E135" s="3">
        <f>(B135+C135)</f>
        <v>0</v>
      </c>
      <c r="F135" s="21" t="s">
        <v>256</v>
      </c>
      <c r="G135" s="1"/>
      <c r="J135" s="1"/>
    </row>
    <row r="136" spans="1:11" ht="18" customHeight="1" x14ac:dyDescent="0.2">
      <c r="A136" s="1"/>
      <c r="B136" s="68"/>
      <c r="C136" s="3"/>
      <c r="D136" s="1"/>
      <c r="E136" s="3"/>
      <c r="F136" s="21"/>
      <c r="G136" s="1"/>
      <c r="J136" s="1"/>
    </row>
    <row r="137" spans="1:11" ht="18" customHeight="1" x14ac:dyDescent="0.2">
      <c r="A137" s="1" t="s">
        <v>309</v>
      </c>
      <c r="B137" s="79">
        <v>0</v>
      </c>
      <c r="C137" s="30">
        <v>0</v>
      </c>
      <c r="D137" s="1"/>
      <c r="E137" s="3">
        <f>C137+B137</f>
        <v>0</v>
      </c>
      <c r="F137" s="21" t="s">
        <v>256</v>
      </c>
      <c r="G137" s="1"/>
      <c r="J137" s="1"/>
      <c r="K137" s="1"/>
    </row>
    <row r="138" spans="1:11" ht="18" customHeight="1" x14ac:dyDescent="0.2">
      <c r="B138" s="68"/>
      <c r="C138" s="3"/>
      <c r="D138" s="10" t="s">
        <v>392</v>
      </c>
      <c r="E138" s="43">
        <f>E133+E135+E137</f>
        <v>0</v>
      </c>
      <c r="F138" s="45" t="s">
        <v>256</v>
      </c>
      <c r="G138" s="1"/>
      <c r="J138" s="1"/>
      <c r="K138" s="1"/>
    </row>
    <row r="139" spans="1:11" ht="18" customHeight="1" x14ac:dyDescent="0.2">
      <c r="B139" s="20"/>
      <c r="C139" s="3"/>
      <c r="D139" s="10" t="s">
        <v>51</v>
      </c>
      <c r="E139" s="49">
        <f>E138*G38/22040</f>
        <v>0</v>
      </c>
      <c r="F139" s="45" t="s">
        <v>256</v>
      </c>
      <c r="G139" s="1"/>
      <c r="J139" s="3"/>
      <c r="K139" s="1"/>
    </row>
    <row r="140" spans="1:11" ht="18" customHeight="1" x14ac:dyDescent="0.2">
      <c r="A140" s="1"/>
      <c r="B140" s="20"/>
      <c r="C140" s="3"/>
      <c r="E140" s="49"/>
      <c r="G140" s="1"/>
      <c r="J140" s="3"/>
      <c r="K140" s="1"/>
    </row>
    <row r="141" spans="1:11" ht="18" customHeight="1" x14ac:dyDescent="0.2">
      <c r="B141" s="20"/>
      <c r="C141" s="3"/>
      <c r="D141" s="10"/>
      <c r="E141" s="49"/>
      <c r="F141" s="45"/>
      <c r="G141" s="1"/>
      <c r="J141" s="1"/>
      <c r="K141" s="1"/>
    </row>
    <row r="142" spans="1:11" ht="18" customHeight="1" thickBot="1" x14ac:dyDescent="0.25">
      <c r="A142" s="1" t="s">
        <v>130</v>
      </c>
      <c r="B142" s="32"/>
      <c r="C142" s="24"/>
      <c r="D142" s="23" t="s">
        <v>393</v>
      </c>
      <c r="E142" s="50">
        <f>E129+E139</f>
        <v>0</v>
      </c>
      <c r="F142" s="46" t="s">
        <v>256</v>
      </c>
      <c r="G142" s="1"/>
      <c r="J142" s="1"/>
      <c r="K142" s="1"/>
    </row>
    <row r="143" spans="1:11" ht="18" customHeight="1" x14ac:dyDescent="0.2">
      <c r="A143" s="1"/>
      <c r="B143" s="1"/>
      <c r="C143" s="1"/>
      <c r="D143" s="10"/>
      <c r="E143" s="49"/>
      <c r="F143" s="6"/>
      <c r="G143" s="1"/>
      <c r="J143" s="1"/>
      <c r="K143" s="1"/>
    </row>
    <row r="144" spans="1:11" ht="18" customHeight="1" x14ac:dyDescent="0.2">
      <c r="A144" s="6" t="s">
        <v>329</v>
      </c>
      <c r="B144" s="1"/>
      <c r="C144" s="1"/>
      <c r="D144" s="1"/>
      <c r="E144" s="1"/>
      <c r="F144" s="1"/>
      <c r="G144" s="1"/>
      <c r="J144" s="1"/>
      <c r="K144" s="1"/>
    </row>
    <row r="145" spans="1:11" ht="18" customHeight="1" x14ac:dyDescent="0.2">
      <c r="A145" s="1" t="s">
        <v>45</v>
      </c>
      <c r="B145" s="1"/>
      <c r="C145" s="1"/>
      <c r="D145" s="1"/>
      <c r="E145" s="1"/>
      <c r="F145" s="1"/>
      <c r="G145" s="1"/>
      <c r="J145" s="1"/>
      <c r="K145" s="1"/>
    </row>
    <row r="146" spans="1:11" ht="18" customHeight="1" x14ac:dyDescent="0.2">
      <c r="A146" s="1" t="s">
        <v>46</v>
      </c>
      <c r="B146" s="1"/>
      <c r="C146" s="1"/>
      <c r="D146" s="1"/>
      <c r="E146" s="1"/>
      <c r="F146" s="1"/>
      <c r="G146" s="1"/>
      <c r="J146" s="1"/>
      <c r="K146" s="1"/>
    </row>
    <row r="147" spans="1:11" ht="18" customHeight="1" x14ac:dyDescent="0.2">
      <c r="A147" s="6" t="s">
        <v>108</v>
      </c>
      <c r="B147" s="1"/>
      <c r="C147" s="1"/>
      <c r="D147" s="1"/>
      <c r="E147" s="1"/>
      <c r="F147" s="1"/>
      <c r="G147" s="1"/>
      <c r="J147" s="1"/>
      <c r="K147" s="1"/>
    </row>
    <row r="148" spans="1:11" ht="18" customHeight="1" x14ac:dyDescent="0.2">
      <c r="A148" s="1" t="s">
        <v>242</v>
      </c>
      <c r="B148" s="1"/>
      <c r="C148" s="1"/>
      <c r="D148" s="1"/>
      <c r="E148" s="1"/>
      <c r="F148" s="1"/>
      <c r="G148" s="1"/>
      <c r="J148" s="1"/>
      <c r="K148" s="1"/>
    </row>
    <row r="149" spans="1:11" ht="18" customHeight="1" thickBot="1" x14ac:dyDescent="0.25">
      <c r="B149" s="1"/>
      <c r="C149" s="1"/>
      <c r="D149" s="1"/>
      <c r="E149" s="1"/>
      <c r="F149" s="1"/>
      <c r="G149" s="1"/>
      <c r="J149" s="1" t="s">
        <v>233</v>
      </c>
      <c r="K149" s="1"/>
    </row>
    <row r="150" spans="1:11" ht="18" customHeight="1" thickBot="1" x14ac:dyDescent="0.25">
      <c r="A150" s="29" t="s">
        <v>216</v>
      </c>
      <c r="B150" s="63" t="s">
        <v>105</v>
      </c>
      <c r="C150" s="14" t="s">
        <v>219</v>
      </c>
      <c r="D150" s="13"/>
      <c r="E150" s="13"/>
      <c r="F150" s="13"/>
      <c r="G150" s="13"/>
      <c r="H150" s="13"/>
      <c r="I150" s="31"/>
      <c r="J150" s="1"/>
      <c r="K150" s="1"/>
    </row>
    <row r="151" spans="1:11" ht="18" customHeight="1" x14ac:dyDescent="0.2">
      <c r="A151" s="1" t="s">
        <v>19</v>
      </c>
      <c r="B151" s="20" t="s">
        <v>20</v>
      </c>
      <c r="C151" s="30">
        <v>2023</v>
      </c>
      <c r="D151" s="3" t="s">
        <v>263</v>
      </c>
      <c r="E151" s="3" t="s">
        <v>264</v>
      </c>
      <c r="F151" s="3" t="s">
        <v>388</v>
      </c>
      <c r="G151" s="3" t="s">
        <v>389</v>
      </c>
      <c r="I151" s="21"/>
      <c r="J151" s="1"/>
      <c r="K151" s="1"/>
    </row>
    <row r="152" spans="1:11" ht="18" customHeight="1" x14ac:dyDescent="0.2">
      <c r="A152" s="29" t="s">
        <v>47</v>
      </c>
      <c r="B152" s="20"/>
      <c r="C152" s="1"/>
      <c r="D152" s="3" t="s">
        <v>147</v>
      </c>
      <c r="E152" s="3" t="s">
        <v>147</v>
      </c>
      <c r="F152" s="3" t="s">
        <v>147</v>
      </c>
      <c r="G152" s="3" t="s">
        <v>147</v>
      </c>
      <c r="I152" s="21"/>
      <c r="J152" s="1"/>
      <c r="K152" s="1"/>
    </row>
    <row r="153" spans="1:11" ht="18" customHeight="1" x14ac:dyDescent="0.2">
      <c r="A153" s="1" t="s">
        <v>15</v>
      </c>
      <c r="B153" s="20" t="s">
        <v>146</v>
      </c>
      <c r="C153" s="1"/>
      <c r="D153" s="30">
        <v>0</v>
      </c>
      <c r="E153" s="30">
        <v>1964</v>
      </c>
      <c r="F153" s="30">
        <v>0</v>
      </c>
      <c r="G153" s="30">
        <v>0</v>
      </c>
      <c r="H153" s="3"/>
      <c r="I153" s="21"/>
      <c r="J153" s="1"/>
      <c r="K153" s="1"/>
    </row>
    <row r="154" spans="1:11" ht="18" customHeight="1" x14ac:dyDescent="0.2">
      <c r="A154" s="1" t="s">
        <v>21</v>
      </c>
      <c r="B154" s="20" t="s">
        <v>148</v>
      </c>
      <c r="C154" s="1"/>
      <c r="D154" s="30">
        <v>0</v>
      </c>
      <c r="E154" s="30">
        <v>100</v>
      </c>
      <c r="F154" s="30">
        <v>0</v>
      </c>
      <c r="G154" s="30">
        <v>0</v>
      </c>
      <c r="H154" s="41"/>
      <c r="I154" s="21"/>
      <c r="J154" s="1"/>
      <c r="K154" s="1"/>
    </row>
    <row r="155" spans="1:11" ht="18" customHeight="1" x14ac:dyDescent="0.2">
      <c r="A155" s="1" t="s">
        <v>217</v>
      </c>
      <c r="B155" s="20" t="s">
        <v>149</v>
      </c>
      <c r="C155" s="1"/>
      <c r="D155" s="41">
        <f>500*D154</f>
        <v>0</v>
      </c>
      <c r="E155" s="41">
        <f>500*E154</f>
        <v>50000</v>
      </c>
      <c r="F155" s="41">
        <f>500*F154</f>
        <v>0</v>
      </c>
      <c r="G155" s="41">
        <f>500*G154</f>
        <v>0</v>
      </c>
      <c r="H155" s="41">
        <f>SUM(D155:G155)</f>
        <v>50000</v>
      </c>
      <c r="I155" s="21" t="s">
        <v>367</v>
      </c>
      <c r="J155" s="1"/>
      <c r="K155" s="1"/>
    </row>
    <row r="156" spans="1:11" ht="18" customHeight="1" x14ac:dyDescent="0.2">
      <c r="A156" s="1" t="s">
        <v>22</v>
      </c>
      <c r="B156" s="20"/>
      <c r="C156" s="1"/>
      <c r="D156" s="41"/>
      <c r="E156" s="41"/>
      <c r="F156" s="41"/>
      <c r="G156" s="4" t="s">
        <v>211</v>
      </c>
      <c r="H156" s="3">
        <f>H155*G35/22040</f>
        <v>0</v>
      </c>
      <c r="I156" s="21"/>
      <c r="J156" s="1"/>
      <c r="K156" s="1"/>
    </row>
    <row r="157" spans="1:11" ht="18" customHeight="1" x14ac:dyDescent="0.2">
      <c r="B157" s="20"/>
      <c r="C157" s="1"/>
      <c r="D157" s="41" t="s">
        <v>218</v>
      </c>
      <c r="E157" s="3" t="s">
        <v>264</v>
      </c>
      <c r="F157" s="3" t="s">
        <v>388</v>
      </c>
      <c r="G157" s="3" t="s">
        <v>389</v>
      </c>
      <c r="H157" s="3"/>
      <c r="I157" s="21"/>
      <c r="J157" s="1"/>
      <c r="K157" s="1"/>
    </row>
    <row r="158" spans="1:11" ht="18" customHeight="1" x14ac:dyDescent="0.2">
      <c r="A158" s="29" t="s">
        <v>248</v>
      </c>
      <c r="B158" s="20"/>
      <c r="C158" s="1"/>
      <c r="D158" s="41" t="s">
        <v>262</v>
      </c>
      <c r="E158" s="41" t="s">
        <v>262</v>
      </c>
      <c r="F158" s="41" t="s">
        <v>262</v>
      </c>
      <c r="G158" s="41" t="s">
        <v>262</v>
      </c>
      <c r="H158" s="3"/>
      <c r="I158" s="21"/>
      <c r="J158" s="1"/>
      <c r="K158" s="1"/>
    </row>
    <row r="159" spans="1:11" ht="18" customHeight="1" x14ac:dyDescent="0.2">
      <c r="A159" s="1" t="s">
        <v>16</v>
      </c>
      <c r="B159" s="20" t="s">
        <v>134</v>
      </c>
      <c r="C159" s="1"/>
      <c r="D159" s="30">
        <v>0</v>
      </c>
      <c r="E159" s="30">
        <v>0</v>
      </c>
      <c r="F159" s="30">
        <v>0</v>
      </c>
      <c r="G159" s="30">
        <v>0</v>
      </c>
      <c r="H159" s="3"/>
      <c r="I159" s="21"/>
      <c r="J159" s="1"/>
      <c r="K159" s="1"/>
    </row>
    <row r="160" spans="1:11" ht="18" customHeight="1" x14ac:dyDescent="0.2">
      <c r="A160" s="1" t="s">
        <v>135</v>
      </c>
      <c r="B160" s="20" t="s">
        <v>267</v>
      </c>
      <c r="C160" s="1"/>
      <c r="D160" s="30">
        <v>0</v>
      </c>
      <c r="E160" s="30">
        <v>0</v>
      </c>
      <c r="F160" s="30">
        <v>0</v>
      </c>
      <c r="G160" s="30">
        <v>0</v>
      </c>
      <c r="H160" s="3"/>
      <c r="I160" s="21"/>
      <c r="J160" s="1"/>
      <c r="K160" s="1"/>
    </row>
    <row r="161" spans="1:12" ht="18" customHeight="1" x14ac:dyDescent="0.2">
      <c r="A161" s="1" t="s">
        <v>217</v>
      </c>
      <c r="B161" s="20" t="s">
        <v>283</v>
      </c>
      <c r="C161" s="1"/>
      <c r="D161" s="41">
        <f>-900*D160</f>
        <v>0</v>
      </c>
      <c r="E161" s="41">
        <f t="shared" ref="E161:G161" si="8">-900*E160</f>
        <v>0</v>
      </c>
      <c r="F161" s="41">
        <f t="shared" si="8"/>
        <v>0</v>
      </c>
      <c r="G161" s="41">
        <f t="shared" si="8"/>
        <v>0</v>
      </c>
      <c r="H161" s="41">
        <f>SUM(D161:G161)</f>
        <v>0</v>
      </c>
      <c r="I161" s="21" t="s">
        <v>285</v>
      </c>
      <c r="J161" s="1"/>
      <c r="K161" s="1"/>
    </row>
    <row r="162" spans="1:12" ht="18" customHeight="1" x14ac:dyDescent="0.2">
      <c r="A162" s="1"/>
      <c r="C162" s="1"/>
      <c r="D162" s="41"/>
      <c r="E162" s="41"/>
      <c r="F162" s="41"/>
      <c r="G162" s="4" t="s">
        <v>211</v>
      </c>
      <c r="H162" s="41">
        <f>H161*G35/22040</f>
        <v>0</v>
      </c>
      <c r="I162" s="21"/>
      <c r="J162" s="1"/>
      <c r="K162" s="1"/>
    </row>
    <row r="163" spans="1:12" ht="18" customHeight="1" x14ac:dyDescent="0.2">
      <c r="A163" s="1"/>
      <c r="B163" s="20"/>
      <c r="C163" s="1"/>
      <c r="D163" s="41"/>
      <c r="E163" s="41"/>
      <c r="F163" s="41"/>
      <c r="G163" s="41"/>
      <c r="H163" s="41"/>
      <c r="I163" s="21"/>
      <c r="J163" s="1"/>
      <c r="K163" s="1"/>
    </row>
    <row r="164" spans="1:12" ht="18" customHeight="1" x14ac:dyDescent="0.2">
      <c r="A164" s="1" t="s">
        <v>23</v>
      </c>
      <c r="B164" s="20"/>
      <c r="C164" s="1"/>
      <c r="D164" s="41"/>
      <c r="E164" s="41"/>
      <c r="F164" s="41"/>
      <c r="G164" s="10" t="s">
        <v>17</v>
      </c>
      <c r="H164" s="49">
        <f>H156+H161</f>
        <v>0</v>
      </c>
      <c r="I164" s="45" t="s">
        <v>285</v>
      </c>
      <c r="J164" s="1"/>
      <c r="K164" s="1"/>
    </row>
    <row r="165" spans="1:12" ht="18" customHeight="1" x14ac:dyDescent="0.2">
      <c r="B165" s="20"/>
      <c r="C165" s="1"/>
      <c r="D165" s="3"/>
      <c r="E165" s="3"/>
      <c r="F165" s="1"/>
      <c r="G165" s="10" t="s">
        <v>25</v>
      </c>
      <c r="H165" s="51">
        <f>H164</f>
        <v>0</v>
      </c>
      <c r="I165" s="45" t="s">
        <v>285</v>
      </c>
      <c r="J165" s="1"/>
      <c r="K165" s="1"/>
    </row>
    <row r="166" spans="1:12" ht="18" customHeight="1" x14ac:dyDescent="0.2">
      <c r="A166" s="29" t="s">
        <v>232</v>
      </c>
      <c r="B166" s="20"/>
      <c r="C166" s="1"/>
      <c r="D166" s="3"/>
      <c r="E166" s="3"/>
      <c r="F166" s="1"/>
      <c r="G166" s="10"/>
      <c r="H166" s="49"/>
      <c r="I166" s="45"/>
      <c r="J166" s="1"/>
      <c r="K166" s="1"/>
    </row>
    <row r="167" spans="1:12" ht="18" customHeight="1" x14ac:dyDescent="0.2">
      <c r="A167" s="1" t="s">
        <v>321</v>
      </c>
      <c r="B167" s="20" t="s">
        <v>268</v>
      </c>
      <c r="C167" s="1"/>
      <c r="D167" s="30">
        <v>0</v>
      </c>
      <c r="E167" s="30">
        <v>0</v>
      </c>
      <c r="F167" s="30">
        <v>0</v>
      </c>
      <c r="G167" s="30">
        <v>0</v>
      </c>
      <c r="H167" s="41">
        <f>SUM(D167:G167)</f>
        <v>0</v>
      </c>
      <c r="I167" s="21" t="s">
        <v>286</v>
      </c>
      <c r="J167" s="1"/>
      <c r="K167" s="1"/>
    </row>
    <row r="168" spans="1:12" ht="18" customHeight="1" x14ac:dyDescent="0.2">
      <c r="B168" s="20" t="s">
        <v>244</v>
      </c>
      <c r="C168" s="1"/>
      <c r="D168" s="3">
        <f>D167*240/1000</f>
        <v>0</v>
      </c>
      <c r="E168" s="3">
        <f t="shared" ref="E168:F168" si="9">E167*240/1000</f>
        <v>0</v>
      </c>
      <c r="F168" s="3">
        <f t="shared" si="9"/>
        <v>0</v>
      </c>
      <c r="G168" s="3">
        <f>G167*240/1000</f>
        <v>0</v>
      </c>
      <c r="H168" s="41">
        <f>SUM(D168:G168)</f>
        <v>0</v>
      </c>
      <c r="I168" s="21" t="s">
        <v>368</v>
      </c>
      <c r="J168" s="1"/>
      <c r="K168" s="1"/>
    </row>
    <row r="169" spans="1:12" ht="18" customHeight="1" x14ac:dyDescent="0.2">
      <c r="B169" s="20" t="s">
        <v>269</v>
      </c>
      <c r="C169" s="1"/>
      <c r="D169" s="30">
        <v>0</v>
      </c>
      <c r="E169" s="30">
        <v>0</v>
      </c>
      <c r="F169" s="30">
        <v>0</v>
      </c>
      <c r="G169" s="30">
        <v>0</v>
      </c>
      <c r="H169" s="41">
        <f t="shared" ref="H169:H173" si="10">SUM(D169:G169)</f>
        <v>0</v>
      </c>
      <c r="I169" s="21" t="s">
        <v>371</v>
      </c>
      <c r="J169" s="1"/>
      <c r="K169" s="1"/>
    </row>
    <row r="170" spans="1:12" ht="18" customHeight="1" x14ac:dyDescent="0.2">
      <c r="B170" s="20" t="s">
        <v>243</v>
      </c>
      <c r="C170" s="1"/>
      <c r="D170" s="3">
        <f>D169*180/1000</f>
        <v>0</v>
      </c>
      <c r="E170" s="3">
        <f>E169*180/1000</f>
        <v>0</v>
      </c>
      <c r="F170" s="41">
        <v>0</v>
      </c>
      <c r="G170" s="3">
        <f>G169*180/1000</f>
        <v>0</v>
      </c>
      <c r="H170" s="41">
        <f t="shared" si="10"/>
        <v>0</v>
      </c>
      <c r="I170" s="21" t="s">
        <v>184</v>
      </c>
      <c r="K170" s="1"/>
    </row>
    <row r="171" spans="1:12" ht="18" customHeight="1" x14ac:dyDescent="0.2">
      <c r="B171" s="20" t="s">
        <v>246</v>
      </c>
      <c r="C171" s="1"/>
      <c r="D171" s="30">
        <v>0</v>
      </c>
      <c r="E171" s="30">
        <v>0</v>
      </c>
      <c r="F171" s="30">
        <v>0</v>
      </c>
      <c r="G171" s="30">
        <v>0</v>
      </c>
      <c r="H171" s="41">
        <f t="shared" si="10"/>
        <v>0</v>
      </c>
      <c r="I171" s="21" t="s">
        <v>369</v>
      </c>
    </row>
    <row r="172" spans="1:12" ht="18" customHeight="1" x14ac:dyDescent="0.25">
      <c r="B172" s="20" t="s">
        <v>247</v>
      </c>
      <c r="C172" s="12"/>
      <c r="D172" s="3">
        <f>D171*100/1000</f>
        <v>0</v>
      </c>
      <c r="E172" s="3">
        <f t="shared" ref="E172:F172" si="11">E171*100/1000</f>
        <v>0</v>
      </c>
      <c r="F172" s="3">
        <f t="shared" si="11"/>
        <v>0</v>
      </c>
      <c r="G172" s="3">
        <f>G171*100/1000</f>
        <v>0</v>
      </c>
      <c r="H172" s="41">
        <f t="shared" si="10"/>
        <v>0</v>
      </c>
      <c r="I172" s="21" t="s">
        <v>184</v>
      </c>
      <c r="L172" s="35"/>
    </row>
    <row r="173" spans="1:12" ht="18" customHeight="1" x14ac:dyDescent="0.25">
      <c r="B173" s="20" t="s">
        <v>249</v>
      </c>
      <c r="C173" s="1"/>
      <c r="D173" s="30">
        <v>0</v>
      </c>
      <c r="E173" s="30">
        <v>0</v>
      </c>
      <c r="F173" s="30">
        <v>0</v>
      </c>
      <c r="G173" s="30">
        <v>0</v>
      </c>
      <c r="H173" s="41">
        <f t="shared" si="10"/>
        <v>0</v>
      </c>
      <c r="I173" s="21" t="s">
        <v>370</v>
      </c>
      <c r="L173" s="35"/>
    </row>
    <row r="174" spans="1:12" ht="18" customHeight="1" x14ac:dyDescent="0.25">
      <c r="B174" s="20" t="s">
        <v>245</v>
      </c>
      <c r="C174" s="1"/>
      <c r="D174" s="3">
        <f>D173*11.86*300/1000</f>
        <v>0</v>
      </c>
      <c r="E174" s="41">
        <v>0</v>
      </c>
      <c r="F174" s="3">
        <f>F173*11.86*300/1000</f>
        <v>0</v>
      </c>
      <c r="G174" s="41">
        <f>G173*11.86*300/1000</f>
        <v>0</v>
      </c>
      <c r="H174" s="41">
        <f>SUM(D174:G174)</f>
        <v>0</v>
      </c>
      <c r="I174" s="21" t="s">
        <v>184</v>
      </c>
      <c r="L174" s="35"/>
    </row>
    <row r="175" spans="1:12" ht="18" customHeight="1" x14ac:dyDescent="0.25">
      <c r="B175" s="20" t="s">
        <v>234</v>
      </c>
      <c r="C175" s="1"/>
      <c r="D175" s="3">
        <f>D168+D170++D172+D174</f>
        <v>0</v>
      </c>
      <c r="E175" s="41">
        <f>E168+E170++E172+E174</f>
        <v>0</v>
      </c>
      <c r="F175" s="41">
        <f>F168+F170++F172+F174</f>
        <v>0</v>
      </c>
      <c r="G175" s="41">
        <f>G168+G170++G172+G174</f>
        <v>0</v>
      </c>
      <c r="H175" s="41"/>
      <c r="I175" s="21"/>
      <c r="L175" s="35"/>
    </row>
    <row r="176" spans="1:12" ht="18" customHeight="1" x14ac:dyDescent="0.25">
      <c r="B176" s="17"/>
      <c r="H176" s="41"/>
      <c r="I176" s="21"/>
      <c r="L176" s="35"/>
    </row>
    <row r="177" spans="1:12" s="35" customFormat="1" ht="18" customHeight="1" x14ac:dyDescent="0.25">
      <c r="A177"/>
      <c r="B177" s="90"/>
      <c r="C177" s="1"/>
      <c r="D177"/>
      <c r="E177"/>
      <c r="F177"/>
      <c r="G177" s="10" t="s">
        <v>18</v>
      </c>
      <c r="H177" s="49">
        <f>H168+H170+H172+H174</f>
        <v>0</v>
      </c>
      <c r="I177" s="45" t="s">
        <v>184</v>
      </c>
      <c r="J177"/>
      <c r="K177"/>
    </row>
    <row r="178" spans="1:12" s="35" customFormat="1" ht="18" customHeight="1" thickBot="1" x14ac:dyDescent="0.3">
      <c r="B178" s="32"/>
      <c r="C178" s="24"/>
      <c r="D178" s="24"/>
      <c r="E178" s="24"/>
      <c r="F178" s="24"/>
      <c r="G178" s="23" t="s">
        <v>161</v>
      </c>
      <c r="H178" s="50">
        <f>H177</f>
        <v>0</v>
      </c>
      <c r="I178" s="46" t="s">
        <v>184</v>
      </c>
      <c r="J178"/>
      <c r="K178"/>
    </row>
    <row r="179" spans="1:12" s="35" customFormat="1" ht="18" customHeight="1" x14ac:dyDescent="0.25">
      <c r="B179" s="1"/>
      <c r="C179" s="1"/>
      <c r="D179" s="1"/>
      <c r="E179" s="1"/>
      <c r="F179" s="1"/>
      <c r="G179" s="10"/>
      <c r="H179" s="49"/>
      <c r="I179" s="6"/>
      <c r="J179"/>
      <c r="K179"/>
    </row>
    <row r="180" spans="1:12" s="35" customFormat="1" ht="18" customHeight="1" x14ac:dyDescent="0.25">
      <c r="B180" s="1"/>
      <c r="C180" s="1"/>
      <c r="D180" s="1"/>
      <c r="E180" s="1"/>
      <c r="F180" s="1"/>
      <c r="G180" s="10"/>
      <c r="H180" s="49"/>
      <c r="I180" s="1"/>
      <c r="J180"/>
      <c r="K180"/>
    </row>
    <row r="181" spans="1:12" s="35" customFormat="1" ht="18" customHeight="1" x14ac:dyDescent="0.25">
      <c r="A181" s="6" t="s">
        <v>330</v>
      </c>
      <c r="B181"/>
      <c r="C181" s="1"/>
      <c r="D181" s="1"/>
      <c r="E181" s="1"/>
      <c r="F181" s="1"/>
      <c r="G181"/>
      <c r="H181" s="1"/>
      <c r="I181" s="1"/>
      <c r="J181"/>
      <c r="K181"/>
    </row>
    <row r="182" spans="1:12" s="35" customFormat="1" ht="18" customHeight="1" x14ac:dyDescent="0.25">
      <c r="A182" s="1" t="s">
        <v>171</v>
      </c>
      <c r="B182" s="1"/>
      <c r="C182" s="1"/>
      <c r="D182" s="1"/>
      <c r="E182" s="1"/>
      <c r="F182" s="1"/>
      <c r="G182"/>
      <c r="H182" s="1"/>
      <c r="I182" s="1"/>
      <c r="J182"/>
      <c r="K182"/>
    </row>
    <row r="183" spans="1:12" s="35" customFormat="1" ht="18" customHeight="1" x14ac:dyDescent="0.25">
      <c r="A183" s="1" t="s">
        <v>172</v>
      </c>
      <c r="B183" s="1"/>
      <c r="C183" s="1"/>
      <c r="D183" s="1"/>
      <c r="E183" s="1"/>
      <c r="F183" s="1"/>
      <c r="G183"/>
      <c r="H183" s="1"/>
      <c r="I183" s="1"/>
      <c r="J183" s="1"/>
      <c r="K183"/>
    </row>
    <row r="184" spans="1:12" s="35" customFormat="1" ht="18" customHeight="1" x14ac:dyDescent="0.25">
      <c r="A184" s="1" t="s">
        <v>359</v>
      </c>
      <c r="B184"/>
      <c r="C184" s="1"/>
      <c r="D184" s="1"/>
      <c r="E184" s="1"/>
      <c r="F184" s="1"/>
      <c r="G184"/>
      <c r="H184" s="1"/>
      <c r="I184" s="1"/>
      <c r="J184" s="1"/>
      <c r="K184"/>
    </row>
    <row r="185" spans="1:12" s="35" customFormat="1" ht="18" customHeight="1" x14ac:dyDescent="0.25">
      <c r="A185" s="1" t="s">
        <v>52</v>
      </c>
      <c r="B185"/>
      <c r="C185" s="1"/>
      <c r="D185" s="1"/>
      <c r="E185" s="1"/>
      <c r="F185" s="1"/>
      <c r="G185"/>
      <c r="H185" s="1"/>
      <c r="I185" s="1"/>
      <c r="J185" s="1"/>
      <c r="K185"/>
    </row>
    <row r="186" spans="1:12" s="35" customFormat="1" ht="18" customHeight="1" x14ac:dyDescent="0.25">
      <c r="A186" s="1" t="s">
        <v>173</v>
      </c>
      <c r="B186"/>
      <c r="C186" s="1"/>
      <c r="D186" s="1"/>
      <c r="E186" s="1"/>
      <c r="F186" s="1"/>
      <c r="G186"/>
      <c r="H186" s="1"/>
      <c r="I186" s="1"/>
      <c r="J186" s="1"/>
      <c r="K186"/>
    </row>
    <row r="187" spans="1:12" s="35" customFormat="1" ht="18" customHeight="1" x14ac:dyDescent="0.25">
      <c r="A187" s="1" t="s">
        <v>177</v>
      </c>
      <c r="B187"/>
      <c r="C187" s="1" t="s">
        <v>354</v>
      </c>
      <c r="D187" s="1"/>
      <c r="E187" s="1"/>
      <c r="F187" s="1"/>
      <c r="G187"/>
      <c r="H187" s="1"/>
      <c r="I187" s="1"/>
      <c r="J187" s="1"/>
      <c r="K187"/>
    </row>
    <row r="188" spans="1:12" s="35" customFormat="1" ht="18" customHeight="1" x14ac:dyDescent="0.25">
      <c r="A188" s="1" t="s">
        <v>222</v>
      </c>
      <c r="B188"/>
      <c r="C188" s="1" t="s">
        <v>355</v>
      </c>
      <c r="D188" s="1"/>
      <c r="E188" s="1"/>
      <c r="F188" s="1"/>
      <c r="G188"/>
      <c r="H188" s="1"/>
      <c r="I188" s="1"/>
      <c r="J188" s="1"/>
      <c r="K188"/>
    </row>
    <row r="189" spans="1:12" s="35" customFormat="1" ht="18" customHeight="1" x14ac:dyDescent="0.25">
      <c r="A189" s="1" t="s">
        <v>24</v>
      </c>
      <c r="B189"/>
      <c r="C189" s="1" t="s">
        <v>352</v>
      </c>
      <c r="D189" s="1"/>
      <c r="E189" s="1"/>
      <c r="F189" s="1"/>
      <c r="G189"/>
      <c r="H189" s="1"/>
      <c r="I189" s="1"/>
      <c r="J189" s="1"/>
      <c r="K189" s="34"/>
    </row>
    <row r="190" spans="1:12" s="35" customFormat="1" ht="18" customHeight="1" x14ac:dyDescent="0.25">
      <c r="A190" s="1" t="s">
        <v>188</v>
      </c>
      <c r="B190"/>
      <c r="C190" s="1" t="s">
        <v>353</v>
      </c>
      <c r="D190" s="1"/>
      <c r="E190" s="1"/>
      <c r="F190" s="1"/>
      <c r="G190"/>
      <c r="H190" s="1"/>
      <c r="I190" s="1"/>
      <c r="J190" s="1"/>
      <c r="K190" s="34"/>
      <c r="L190"/>
    </row>
    <row r="191" spans="1:12" s="35" customFormat="1" ht="18" customHeight="1" x14ac:dyDescent="0.25">
      <c r="A191" s="1" t="s">
        <v>230</v>
      </c>
      <c r="B191"/>
      <c r="C191" s="1"/>
      <c r="D191" s="1"/>
      <c r="E191" s="1"/>
      <c r="F191" s="1"/>
      <c r="G191"/>
      <c r="H191" s="1"/>
      <c r="I191" s="1"/>
      <c r="J191" s="1"/>
      <c r="K191" s="34"/>
      <c r="L191"/>
    </row>
    <row r="192" spans="1:12" ht="18" customHeight="1" x14ac:dyDescent="0.2">
      <c r="A192" s="6" t="s">
        <v>53</v>
      </c>
      <c r="C192" s="1"/>
      <c r="D192" s="1"/>
      <c r="E192" s="1"/>
      <c r="F192" s="1"/>
    </row>
    <row r="193" spans="1:11" ht="18" customHeight="1" thickBot="1" x14ac:dyDescent="0.25">
      <c r="D193" s="1"/>
      <c r="H193" s="3"/>
    </row>
    <row r="194" spans="1:11" ht="18" customHeight="1" thickBot="1" x14ac:dyDescent="0.25">
      <c r="A194" s="29" t="s">
        <v>107</v>
      </c>
      <c r="B194" s="63" t="s">
        <v>106</v>
      </c>
      <c r="C194" s="15"/>
      <c r="D194" s="15"/>
      <c r="E194" s="15"/>
      <c r="F194" s="15"/>
      <c r="G194" s="15"/>
      <c r="H194" s="14"/>
      <c r="I194" s="31"/>
    </row>
    <row r="195" spans="1:11" ht="18" customHeight="1" x14ac:dyDescent="0.2">
      <c r="A195" s="29" t="s">
        <v>331</v>
      </c>
      <c r="B195" s="44" t="s">
        <v>405</v>
      </c>
      <c r="C195" s="1"/>
      <c r="D195" s="1"/>
      <c r="F195" s="3" t="s">
        <v>403</v>
      </c>
      <c r="G195" s="1" t="s">
        <v>404</v>
      </c>
      <c r="I195" s="21"/>
    </row>
    <row r="196" spans="1:11" ht="18" customHeight="1" x14ac:dyDescent="0.2">
      <c r="A196" s="1" t="s">
        <v>296</v>
      </c>
      <c r="B196" s="68" t="s">
        <v>224</v>
      </c>
      <c r="C196" s="1"/>
      <c r="D196" s="1"/>
      <c r="E196" s="4" t="s">
        <v>398</v>
      </c>
      <c r="F196" s="11">
        <v>0</v>
      </c>
      <c r="G196" s="3">
        <v>47</v>
      </c>
      <c r="H196" s="3">
        <f t="shared" ref="H196:H209" si="12">F196*G196</f>
        <v>0</v>
      </c>
      <c r="I196" s="21"/>
    </row>
    <row r="197" spans="1:11" ht="18" customHeight="1" x14ac:dyDescent="0.2">
      <c r="A197" s="1"/>
      <c r="B197" s="68" t="s">
        <v>224</v>
      </c>
      <c r="C197" s="1"/>
      <c r="D197" s="1"/>
      <c r="E197" s="4" t="s">
        <v>401</v>
      </c>
      <c r="F197" s="36">
        <v>0</v>
      </c>
      <c r="G197" s="3">
        <v>39</v>
      </c>
      <c r="H197" s="3">
        <f t="shared" si="12"/>
        <v>0</v>
      </c>
      <c r="I197" s="21"/>
      <c r="K197" s="1"/>
    </row>
    <row r="198" spans="1:11" ht="18" customHeight="1" x14ac:dyDescent="0.2">
      <c r="A198" s="1"/>
      <c r="B198" s="68" t="s">
        <v>224</v>
      </c>
      <c r="C198" s="1"/>
      <c r="D198" s="1"/>
      <c r="E198" s="4" t="s">
        <v>400</v>
      </c>
      <c r="F198" s="36">
        <v>0</v>
      </c>
      <c r="G198" s="3">
        <v>29</v>
      </c>
      <c r="H198" s="3">
        <f t="shared" si="12"/>
        <v>0</v>
      </c>
      <c r="I198" s="21"/>
    </row>
    <row r="199" spans="1:11" ht="18" customHeight="1" x14ac:dyDescent="0.2">
      <c r="A199" s="1"/>
      <c r="B199" s="68" t="s">
        <v>224</v>
      </c>
      <c r="D199" s="1"/>
      <c r="E199" s="4" t="s">
        <v>399</v>
      </c>
      <c r="F199" s="36">
        <v>0</v>
      </c>
      <c r="G199" s="3">
        <v>38</v>
      </c>
      <c r="H199" s="3">
        <f t="shared" si="12"/>
        <v>0</v>
      </c>
      <c r="I199" s="21"/>
    </row>
    <row r="200" spans="1:11" ht="18" customHeight="1" x14ac:dyDescent="0.2">
      <c r="A200" s="1"/>
      <c r="B200" s="68" t="s">
        <v>224</v>
      </c>
      <c r="D200" s="1"/>
      <c r="E200" s="4" t="s">
        <v>402</v>
      </c>
      <c r="F200" s="36">
        <v>0</v>
      </c>
      <c r="G200" s="3">
        <v>39</v>
      </c>
      <c r="H200" s="3">
        <f t="shared" si="12"/>
        <v>0</v>
      </c>
      <c r="I200" s="21"/>
      <c r="J200" s="1"/>
    </row>
    <row r="201" spans="1:11" ht="18" customHeight="1" x14ac:dyDescent="0.2">
      <c r="A201" s="1"/>
      <c r="B201" s="68" t="s">
        <v>224</v>
      </c>
      <c r="E201" s="4" t="s">
        <v>304</v>
      </c>
      <c r="F201" s="36">
        <v>0</v>
      </c>
      <c r="G201" s="3">
        <v>21</v>
      </c>
      <c r="H201" s="3">
        <f t="shared" si="12"/>
        <v>0</v>
      </c>
      <c r="I201" s="21"/>
    </row>
    <row r="202" spans="1:11" ht="18" customHeight="1" x14ac:dyDescent="0.2">
      <c r="A202" s="1"/>
      <c r="B202" s="68" t="s">
        <v>224</v>
      </c>
      <c r="C202" s="1"/>
      <c r="E202" s="4" t="s">
        <v>305</v>
      </c>
      <c r="F202" s="36">
        <v>0</v>
      </c>
      <c r="G202" s="3">
        <v>17</v>
      </c>
      <c r="H202" s="3">
        <f t="shared" si="12"/>
        <v>0</v>
      </c>
      <c r="I202" s="21"/>
    </row>
    <row r="203" spans="1:11" ht="18" customHeight="1" x14ac:dyDescent="0.2">
      <c r="B203" s="68" t="s">
        <v>224</v>
      </c>
      <c r="E203" s="4" t="s">
        <v>302</v>
      </c>
      <c r="F203" s="36">
        <v>0</v>
      </c>
      <c r="G203" s="3">
        <v>17</v>
      </c>
      <c r="H203" s="3">
        <f t="shared" si="12"/>
        <v>0</v>
      </c>
      <c r="I203" s="21"/>
    </row>
    <row r="204" spans="1:11" ht="18" customHeight="1" x14ac:dyDescent="0.2">
      <c r="B204" s="68" t="s">
        <v>224</v>
      </c>
      <c r="E204" s="4" t="s">
        <v>303</v>
      </c>
      <c r="F204" s="36">
        <v>0</v>
      </c>
      <c r="G204" s="3">
        <v>17</v>
      </c>
      <c r="H204" s="3">
        <f t="shared" si="12"/>
        <v>0</v>
      </c>
      <c r="I204" s="21"/>
    </row>
    <row r="205" spans="1:11" ht="18" customHeight="1" x14ac:dyDescent="0.2">
      <c r="B205" s="68" t="s">
        <v>224</v>
      </c>
      <c r="E205" s="4" t="s">
        <v>306</v>
      </c>
      <c r="F205" s="36">
        <v>0</v>
      </c>
      <c r="G205" s="3">
        <v>15</v>
      </c>
      <c r="H205" s="3">
        <f t="shared" si="12"/>
        <v>0</v>
      </c>
      <c r="I205" s="21"/>
    </row>
    <row r="206" spans="1:11" ht="18" customHeight="1" x14ac:dyDescent="0.2">
      <c r="B206" s="68" t="s">
        <v>224</v>
      </c>
      <c r="E206" s="4" t="s">
        <v>307</v>
      </c>
      <c r="F206" s="36">
        <v>0</v>
      </c>
      <c r="G206" s="3">
        <v>9</v>
      </c>
      <c r="H206" s="3">
        <f t="shared" si="12"/>
        <v>0</v>
      </c>
      <c r="I206" s="21"/>
    </row>
    <row r="207" spans="1:11" ht="18" customHeight="1" x14ac:dyDescent="0.2">
      <c r="B207" s="68" t="s">
        <v>224</v>
      </c>
      <c r="E207" s="4" t="s">
        <v>336</v>
      </c>
      <c r="F207" s="36">
        <v>0</v>
      </c>
      <c r="G207" s="3">
        <v>8</v>
      </c>
      <c r="H207" s="3">
        <f t="shared" si="12"/>
        <v>0</v>
      </c>
      <c r="I207" s="21"/>
    </row>
    <row r="208" spans="1:11" ht="18" customHeight="1" x14ac:dyDescent="0.2">
      <c r="A208" s="1"/>
      <c r="B208" s="68" t="s">
        <v>224</v>
      </c>
      <c r="E208" s="4" t="s">
        <v>337</v>
      </c>
      <c r="F208" s="36">
        <v>0</v>
      </c>
      <c r="G208" s="3">
        <v>8</v>
      </c>
      <c r="H208" s="3">
        <f t="shared" si="12"/>
        <v>0</v>
      </c>
      <c r="I208" s="21"/>
    </row>
    <row r="209" spans="1:11" ht="18" customHeight="1" x14ac:dyDescent="0.2">
      <c r="B209" s="68" t="s">
        <v>224</v>
      </c>
      <c r="E209" s="4" t="s">
        <v>338</v>
      </c>
      <c r="F209" s="36">
        <v>0</v>
      </c>
      <c r="G209" s="3">
        <v>4</v>
      </c>
      <c r="H209" s="3">
        <f t="shared" si="12"/>
        <v>0</v>
      </c>
      <c r="I209" s="21"/>
    </row>
    <row r="210" spans="1:11" ht="18" customHeight="1" x14ac:dyDescent="0.2">
      <c r="A210" s="1"/>
      <c r="B210" s="17"/>
      <c r="E210" s="48"/>
      <c r="G210" s="10" t="s">
        <v>409</v>
      </c>
      <c r="H210" s="43">
        <f>SUM(H196:H209)</f>
        <v>0</v>
      </c>
      <c r="I210" s="45" t="s">
        <v>256</v>
      </c>
      <c r="K210" s="1"/>
    </row>
    <row r="211" spans="1:11" ht="18" customHeight="1" x14ac:dyDescent="0.2">
      <c r="B211" s="20"/>
      <c r="C211" s="1"/>
      <c r="D211" s="1"/>
      <c r="E211" s="4"/>
      <c r="F211" s="1"/>
      <c r="G211" s="10" t="s">
        <v>212</v>
      </c>
      <c r="H211" s="49">
        <f>H210*G38/22040</f>
        <v>0</v>
      </c>
      <c r="I211" s="45" t="s">
        <v>256</v>
      </c>
    </row>
    <row r="212" spans="1:11" ht="18" customHeight="1" x14ac:dyDescent="0.2">
      <c r="A212" s="71" t="s">
        <v>110</v>
      </c>
      <c r="B212" s="69" t="s">
        <v>406</v>
      </c>
      <c r="E212" s="65"/>
      <c r="F212" s="3" t="s">
        <v>301</v>
      </c>
      <c r="G212" s="1" t="s">
        <v>404</v>
      </c>
      <c r="I212" s="21"/>
    </row>
    <row r="213" spans="1:11" ht="18" customHeight="1" x14ac:dyDescent="0.2">
      <c r="A213" s="1" t="s">
        <v>296</v>
      </c>
      <c r="B213" s="68" t="s">
        <v>224</v>
      </c>
      <c r="E213" s="4" t="s">
        <v>407</v>
      </c>
      <c r="F213" s="11">
        <v>0</v>
      </c>
      <c r="G213" s="3">
        <v>28</v>
      </c>
      <c r="H213" s="3">
        <f t="shared" ref="H213:H227" si="13">F213*G213</f>
        <v>0</v>
      </c>
      <c r="I213" s="21"/>
    </row>
    <row r="214" spans="1:11" ht="18" customHeight="1" x14ac:dyDescent="0.2">
      <c r="B214" s="68" t="s">
        <v>224</v>
      </c>
      <c r="E214" s="4" t="s">
        <v>408</v>
      </c>
      <c r="F214" s="36">
        <v>0</v>
      </c>
      <c r="G214" s="3">
        <v>23</v>
      </c>
      <c r="H214" s="3">
        <f t="shared" si="13"/>
        <v>0</v>
      </c>
      <c r="I214" s="21"/>
    </row>
    <row r="215" spans="1:11" ht="18" customHeight="1" x14ac:dyDescent="0.2">
      <c r="B215" s="68" t="s">
        <v>224</v>
      </c>
      <c r="E215" s="4" t="s">
        <v>271</v>
      </c>
      <c r="F215" s="36">
        <v>0</v>
      </c>
      <c r="G215" s="3">
        <v>28</v>
      </c>
      <c r="H215" s="3">
        <f t="shared" si="13"/>
        <v>0</v>
      </c>
      <c r="I215" s="21"/>
    </row>
    <row r="216" spans="1:11" ht="18" customHeight="1" x14ac:dyDescent="0.2">
      <c r="B216" s="68" t="s">
        <v>224</v>
      </c>
      <c r="E216" s="4" t="s">
        <v>272</v>
      </c>
      <c r="F216" s="36">
        <v>0</v>
      </c>
      <c r="G216" s="3">
        <v>20</v>
      </c>
      <c r="H216" s="3">
        <f t="shared" si="13"/>
        <v>0</v>
      </c>
      <c r="I216" s="21"/>
    </row>
    <row r="217" spans="1:11" ht="18" customHeight="1" x14ac:dyDescent="0.2">
      <c r="B217" s="68" t="s">
        <v>224</v>
      </c>
      <c r="E217" s="4" t="s">
        <v>273</v>
      </c>
      <c r="F217" s="36">
        <v>0</v>
      </c>
      <c r="G217" s="3">
        <v>23</v>
      </c>
      <c r="H217" s="3">
        <f t="shared" si="13"/>
        <v>0</v>
      </c>
      <c r="I217" s="21"/>
    </row>
    <row r="218" spans="1:11" ht="18" customHeight="1" x14ac:dyDescent="0.2">
      <c r="B218" s="68" t="s">
        <v>224</v>
      </c>
      <c r="E218" s="4" t="s">
        <v>274</v>
      </c>
      <c r="F218" s="36">
        <v>0</v>
      </c>
      <c r="G218" s="3">
        <v>20</v>
      </c>
      <c r="H218" s="3">
        <f t="shared" si="13"/>
        <v>0</v>
      </c>
      <c r="I218" s="21"/>
    </row>
    <row r="219" spans="1:11" ht="18" customHeight="1" x14ac:dyDescent="0.2">
      <c r="B219" s="68" t="s">
        <v>224</v>
      </c>
      <c r="E219" s="4" t="s">
        <v>275</v>
      </c>
      <c r="F219" s="36">
        <v>0</v>
      </c>
      <c r="G219" s="3">
        <v>24</v>
      </c>
      <c r="H219" s="3">
        <f t="shared" si="13"/>
        <v>0</v>
      </c>
      <c r="I219" s="21"/>
    </row>
    <row r="220" spans="1:11" ht="18" customHeight="1" x14ac:dyDescent="0.2">
      <c r="B220" s="68" t="s">
        <v>224</v>
      </c>
      <c r="E220" s="4" t="s">
        <v>276</v>
      </c>
      <c r="F220" s="36">
        <v>0</v>
      </c>
      <c r="G220" s="3">
        <v>28</v>
      </c>
      <c r="H220" s="3">
        <f t="shared" si="13"/>
        <v>0</v>
      </c>
      <c r="I220" s="21"/>
    </row>
    <row r="221" spans="1:11" ht="18" customHeight="1" x14ac:dyDescent="0.2">
      <c r="B221" s="68" t="s">
        <v>224</v>
      </c>
      <c r="E221" s="4" t="s">
        <v>277</v>
      </c>
      <c r="F221" s="36">
        <v>0</v>
      </c>
      <c r="G221" s="3">
        <v>31</v>
      </c>
      <c r="H221" s="3">
        <f t="shared" si="13"/>
        <v>0</v>
      </c>
      <c r="I221" s="21"/>
    </row>
    <row r="222" spans="1:11" ht="18" customHeight="1" x14ac:dyDescent="0.2">
      <c r="B222" s="68" t="s">
        <v>224</v>
      </c>
      <c r="E222" s="4" t="s">
        <v>299</v>
      </c>
      <c r="F222" s="36">
        <v>0</v>
      </c>
      <c r="G222" s="3">
        <v>25</v>
      </c>
      <c r="H222" s="3">
        <f t="shared" si="13"/>
        <v>0</v>
      </c>
      <c r="I222" s="21"/>
    </row>
    <row r="223" spans="1:11" ht="18" customHeight="1" x14ac:dyDescent="0.2">
      <c r="B223" s="68" t="s">
        <v>224</v>
      </c>
      <c r="E223" s="4" t="s">
        <v>300</v>
      </c>
      <c r="F223" s="36">
        <v>0</v>
      </c>
      <c r="G223" s="3">
        <v>22</v>
      </c>
      <c r="H223" s="3">
        <f t="shared" si="13"/>
        <v>0</v>
      </c>
      <c r="I223" s="21"/>
    </row>
    <row r="224" spans="1:11" ht="18" customHeight="1" x14ac:dyDescent="0.2">
      <c r="B224" s="68" t="s">
        <v>224</v>
      </c>
      <c r="E224" s="4" t="s">
        <v>340</v>
      </c>
      <c r="F224" s="36">
        <v>0</v>
      </c>
      <c r="G224" s="3">
        <v>12</v>
      </c>
      <c r="H224" s="3">
        <f t="shared" si="13"/>
        <v>0</v>
      </c>
      <c r="I224" s="21"/>
    </row>
    <row r="225" spans="1:11" ht="18" customHeight="1" x14ac:dyDescent="0.2">
      <c r="B225" s="68" t="s">
        <v>224</v>
      </c>
      <c r="E225" s="4" t="s">
        <v>339</v>
      </c>
      <c r="F225" s="36">
        <v>0</v>
      </c>
      <c r="G225" s="3">
        <v>8</v>
      </c>
      <c r="H225" s="3">
        <f t="shared" si="13"/>
        <v>0</v>
      </c>
      <c r="I225" s="21"/>
    </row>
    <row r="226" spans="1:11" ht="18" customHeight="1" x14ac:dyDescent="0.2">
      <c r="B226" s="68" t="s">
        <v>224</v>
      </c>
      <c r="E226" s="4" t="s">
        <v>341</v>
      </c>
      <c r="F226" s="36">
        <v>0</v>
      </c>
      <c r="G226" s="3">
        <v>13</v>
      </c>
      <c r="H226" s="3">
        <f t="shared" si="13"/>
        <v>0</v>
      </c>
      <c r="I226" s="21"/>
    </row>
    <row r="227" spans="1:11" ht="18" customHeight="1" x14ac:dyDescent="0.2">
      <c r="B227" s="68" t="s">
        <v>224</v>
      </c>
      <c r="E227" s="4" t="s">
        <v>342</v>
      </c>
      <c r="F227" s="36">
        <v>0</v>
      </c>
      <c r="G227" s="3">
        <v>5</v>
      </c>
      <c r="H227" s="3">
        <f t="shared" si="13"/>
        <v>0</v>
      </c>
      <c r="I227" s="21"/>
      <c r="K227" s="1"/>
    </row>
    <row r="228" spans="1:11" ht="18" customHeight="1" x14ac:dyDescent="0.25">
      <c r="B228" s="17"/>
      <c r="E228" s="66"/>
      <c r="F228" s="35"/>
      <c r="G228" s="67" t="s">
        <v>357</v>
      </c>
      <c r="H228" s="43">
        <f>SUM(H213:H227)</f>
        <v>0</v>
      </c>
      <c r="I228" s="45" t="s">
        <v>256</v>
      </c>
    </row>
    <row r="229" spans="1:11" ht="18" customHeight="1" x14ac:dyDescent="0.25">
      <c r="B229" s="17"/>
      <c r="E229" s="66"/>
      <c r="F229" s="35"/>
      <c r="G229" s="10" t="s">
        <v>212</v>
      </c>
      <c r="H229" s="49">
        <f>H228*G38/22040</f>
        <v>0</v>
      </c>
      <c r="I229" s="45" t="s">
        <v>256</v>
      </c>
    </row>
    <row r="230" spans="1:11" ht="18" customHeight="1" x14ac:dyDescent="0.2">
      <c r="A230" s="29" t="s">
        <v>333</v>
      </c>
      <c r="B230" s="69" t="s">
        <v>426</v>
      </c>
      <c r="E230" s="65"/>
      <c r="F230" s="3" t="s">
        <v>301</v>
      </c>
      <c r="G230" s="1" t="s">
        <v>404</v>
      </c>
      <c r="I230" s="21"/>
    </row>
    <row r="231" spans="1:11" ht="18" customHeight="1" x14ac:dyDescent="0.2">
      <c r="A231" s="1" t="s">
        <v>332</v>
      </c>
      <c r="B231" s="68" t="s">
        <v>225</v>
      </c>
      <c r="E231" s="4" t="s">
        <v>343</v>
      </c>
      <c r="F231" s="11">
        <v>0</v>
      </c>
      <c r="G231" s="3">
        <v>89</v>
      </c>
      <c r="H231" s="3">
        <f t="shared" ref="H231:H244" si="14">F231*G231</f>
        <v>0</v>
      </c>
      <c r="I231" s="21"/>
      <c r="K231" s="1"/>
    </row>
    <row r="232" spans="1:11" ht="18" customHeight="1" x14ac:dyDescent="0.2">
      <c r="B232" s="68" t="s">
        <v>225</v>
      </c>
      <c r="E232" s="4" t="s">
        <v>347</v>
      </c>
      <c r="F232" s="36">
        <v>0</v>
      </c>
      <c r="G232" s="3">
        <v>54</v>
      </c>
      <c r="H232" s="3">
        <f t="shared" si="14"/>
        <v>0</v>
      </c>
      <c r="I232" s="21"/>
    </row>
    <row r="233" spans="1:11" ht="18" customHeight="1" x14ac:dyDescent="0.2">
      <c r="B233" s="68" t="s">
        <v>225</v>
      </c>
      <c r="E233" s="4" t="s">
        <v>345</v>
      </c>
      <c r="F233" s="36">
        <v>0</v>
      </c>
      <c r="G233" s="3">
        <v>50</v>
      </c>
      <c r="H233" s="3">
        <f t="shared" si="14"/>
        <v>0</v>
      </c>
      <c r="I233" s="21"/>
    </row>
    <row r="234" spans="1:11" ht="18" customHeight="1" x14ac:dyDescent="0.2">
      <c r="B234" s="68" t="s">
        <v>225</v>
      </c>
      <c r="E234" s="4" t="s">
        <v>344</v>
      </c>
      <c r="F234" s="36">
        <v>0</v>
      </c>
      <c r="G234" s="3">
        <v>40</v>
      </c>
      <c r="H234" s="3">
        <f t="shared" si="14"/>
        <v>0</v>
      </c>
      <c r="I234" s="21"/>
    </row>
    <row r="235" spans="1:11" ht="18" customHeight="1" x14ac:dyDescent="0.2">
      <c r="B235" s="68" t="s">
        <v>225</v>
      </c>
      <c r="E235" s="4" t="s">
        <v>349</v>
      </c>
      <c r="F235" s="36">
        <v>0</v>
      </c>
      <c r="G235" s="3">
        <v>29</v>
      </c>
      <c r="H235" s="3">
        <f t="shared" si="14"/>
        <v>0</v>
      </c>
      <c r="I235" s="21"/>
      <c r="J235" s="1"/>
    </row>
    <row r="236" spans="1:11" ht="18" customHeight="1" x14ac:dyDescent="0.2">
      <c r="B236" s="68" t="s">
        <v>225</v>
      </c>
      <c r="E236" s="4" t="s">
        <v>346</v>
      </c>
      <c r="F236" s="36">
        <v>0</v>
      </c>
      <c r="G236" s="3">
        <v>27</v>
      </c>
      <c r="H236" s="3">
        <f t="shared" si="14"/>
        <v>0</v>
      </c>
      <c r="I236" s="21"/>
    </row>
    <row r="237" spans="1:11" ht="18" customHeight="1" x14ac:dyDescent="0.2">
      <c r="B237" s="68" t="s">
        <v>225</v>
      </c>
      <c r="E237" s="4" t="s">
        <v>348</v>
      </c>
      <c r="F237" s="36">
        <v>0</v>
      </c>
      <c r="G237" s="3">
        <v>25</v>
      </c>
      <c r="H237" s="3">
        <f t="shared" si="14"/>
        <v>0</v>
      </c>
      <c r="I237" s="21"/>
    </row>
    <row r="238" spans="1:11" ht="18" customHeight="1" x14ac:dyDescent="0.2">
      <c r="B238" s="68" t="s">
        <v>225</v>
      </c>
      <c r="E238" s="4" t="s">
        <v>350</v>
      </c>
      <c r="F238" s="36">
        <v>0</v>
      </c>
      <c r="G238" s="3">
        <v>25</v>
      </c>
      <c r="H238" s="3">
        <f t="shared" si="14"/>
        <v>0</v>
      </c>
      <c r="I238" s="21"/>
    </row>
    <row r="239" spans="1:11" ht="18" customHeight="1" x14ac:dyDescent="0.2">
      <c r="B239" s="68" t="s">
        <v>225</v>
      </c>
      <c r="E239" s="4" t="s">
        <v>279</v>
      </c>
      <c r="F239" s="36">
        <v>0</v>
      </c>
      <c r="G239" s="3">
        <v>24</v>
      </c>
      <c r="H239" s="3">
        <f t="shared" si="14"/>
        <v>0</v>
      </c>
      <c r="I239" s="21"/>
    </row>
    <row r="240" spans="1:11" ht="18" customHeight="1" x14ac:dyDescent="0.2">
      <c r="B240" s="68" t="s">
        <v>225</v>
      </c>
      <c r="E240" s="4" t="s">
        <v>351</v>
      </c>
      <c r="F240" s="36">
        <v>0</v>
      </c>
      <c r="G240" s="3">
        <v>10</v>
      </c>
      <c r="H240" s="3">
        <f t="shared" si="14"/>
        <v>0</v>
      </c>
      <c r="I240" s="21"/>
    </row>
    <row r="241" spans="1:11" ht="18" customHeight="1" x14ac:dyDescent="0.2">
      <c r="B241" s="68" t="s">
        <v>225</v>
      </c>
      <c r="E241" s="4" t="s">
        <v>278</v>
      </c>
      <c r="F241" s="36">
        <v>0</v>
      </c>
      <c r="G241" s="3">
        <v>6</v>
      </c>
      <c r="H241" s="3">
        <f t="shared" si="14"/>
        <v>0</v>
      </c>
      <c r="I241" s="21"/>
    </row>
    <row r="242" spans="1:11" ht="18" customHeight="1" x14ac:dyDescent="0.2">
      <c r="B242" s="68" t="s">
        <v>226</v>
      </c>
      <c r="E242" s="4" t="s">
        <v>280</v>
      </c>
      <c r="F242" s="36">
        <v>0</v>
      </c>
      <c r="G242" s="3">
        <v>1</v>
      </c>
      <c r="H242" s="3">
        <f t="shared" si="14"/>
        <v>0</v>
      </c>
      <c r="I242" s="21"/>
    </row>
    <row r="243" spans="1:11" ht="18" customHeight="1" x14ac:dyDescent="0.2">
      <c r="B243" s="68" t="s">
        <v>226</v>
      </c>
      <c r="E243" s="4" t="s">
        <v>281</v>
      </c>
      <c r="F243" s="36">
        <v>0</v>
      </c>
      <c r="G243" s="3">
        <v>3</v>
      </c>
      <c r="H243" s="3">
        <f t="shared" si="14"/>
        <v>0</v>
      </c>
      <c r="I243" s="21"/>
    </row>
    <row r="244" spans="1:11" ht="18" customHeight="1" x14ac:dyDescent="0.2">
      <c r="B244" s="68" t="s">
        <v>226</v>
      </c>
      <c r="E244" s="4" t="s">
        <v>282</v>
      </c>
      <c r="F244" s="36">
        <v>0</v>
      </c>
      <c r="G244" s="3">
        <v>2.5</v>
      </c>
      <c r="H244" s="3">
        <f t="shared" si="14"/>
        <v>0</v>
      </c>
      <c r="I244" s="21"/>
    </row>
    <row r="245" spans="1:11" ht="18" customHeight="1" x14ac:dyDescent="0.2">
      <c r="B245" s="70"/>
      <c r="E245" s="48"/>
      <c r="G245" s="10" t="s">
        <v>372</v>
      </c>
      <c r="H245" s="43">
        <f>SUM(H231:H244)</f>
        <v>0</v>
      </c>
      <c r="I245" s="45" t="s">
        <v>256</v>
      </c>
    </row>
    <row r="246" spans="1:11" ht="18" customHeight="1" x14ac:dyDescent="0.2">
      <c r="B246" s="20"/>
      <c r="C246" s="1"/>
      <c r="D246" s="1"/>
      <c r="E246" s="4"/>
      <c r="F246" s="1"/>
      <c r="G246" s="10" t="s">
        <v>212</v>
      </c>
      <c r="H246" s="49">
        <f>H245*G38/22040</f>
        <v>0</v>
      </c>
      <c r="I246" s="45" t="s">
        <v>256</v>
      </c>
    </row>
    <row r="247" spans="1:11" ht="18" customHeight="1" x14ac:dyDescent="0.2">
      <c r="A247" s="29" t="s">
        <v>334</v>
      </c>
      <c r="B247" s="44" t="s">
        <v>170</v>
      </c>
      <c r="E247" s="10"/>
      <c r="F247" s="3" t="s">
        <v>301</v>
      </c>
      <c r="G247" s="1" t="s">
        <v>404</v>
      </c>
      <c r="I247" s="21"/>
      <c r="K247" s="1"/>
    </row>
    <row r="248" spans="1:11" ht="18" customHeight="1" x14ac:dyDescent="0.2">
      <c r="A248" s="1" t="s">
        <v>266</v>
      </c>
      <c r="B248" s="68" t="s">
        <v>356</v>
      </c>
      <c r="E248" s="4" t="s">
        <v>427</v>
      </c>
      <c r="F248" s="11">
        <v>0</v>
      </c>
      <c r="G248" s="3">
        <v>81</v>
      </c>
      <c r="H248" s="3">
        <f t="shared" ref="H248:H257" si="15">F248*G248</f>
        <v>0</v>
      </c>
      <c r="I248" s="21"/>
      <c r="K248" s="1"/>
    </row>
    <row r="249" spans="1:11" ht="18" customHeight="1" x14ac:dyDescent="0.2">
      <c r="B249" s="68" t="s">
        <v>356</v>
      </c>
      <c r="E249" s="4" t="s">
        <v>428</v>
      </c>
      <c r="F249" s="36">
        <v>0</v>
      </c>
      <c r="G249" s="3">
        <v>1</v>
      </c>
      <c r="H249" s="3">
        <f t="shared" si="15"/>
        <v>0</v>
      </c>
      <c r="I249" s="21"/>
      <c r="J249" s="1"/>
      <c r="K249" s="1"/>
    </row>
    <row r="250" spans="1:11" ht="18" customHeight="1" x14ac:dyDescent="0.2">
      <c r="B250" s="68" t="s">
        <v>356</v>
      </c>
      <c r="E250" s="4" t="s">
        <v>322</v>
      </c>
      <c r="F250" s="36">
        <v>0</v>
      </c>
      <c r="G250" s="3">
        <v>3</v>
      </c>
      <c r="H250" s="3">
        <f t="shared" si="15"/>
        <v>0</v>
      </c>
      <c r="I250" s="21"/>
      <c r="J250" s="1"/>
      <c r="K250" s="1"/>
    </row>
    <row r="251" spans="1:11" ht="18" customHeight="1" x14ac:dyDescent="0.2">
      <c r="B251" s="68" t="s">
        <v>356</v>
      </c>
      <c r="E251" s="4" t="s">
        <v>323</v>
      </c>
      <c r="F251" s="36">
        <v>0</v>
      </c>
      <c r="G251" s="3">
        <v>10</v>
      </c>
      <c r="H251" s="3">
        <f t="shared" si="15"/>
        <v>0</v>
      </c>
      <c r="I251" s="21"/>
      <c r="J251" s="1"/>
      <c r="K251" s="1"/>
    </row>
    <row r="252" spans="1:11" ht="18" customHeight="1" x14ac:dyDescent="0.2">
      <c r="B252" s="68" t="s">
        <v>356</v>
      </c>
      <c r="E252" s="4" t="s">
        <v>324</v>
      </c>
      <c r="F252" s="36">
        <v>0</v>
      </c>
      <c r="G252" s="3">
        <v>2</v>
      </c>
      <c r="H252" s="3">
        <f t="shared" si="15"/>
        <v>0</v>
      </c>
      <c r="I252" s="21"/>
      <c r="J252" s="1"/>
      <c r="K252" s="1"/>
    </row>
    <row r="253" spans="1:11" ht="18" customHeight="1" x14ac:dyDescent="0.2">
      <c r="B253" s="68" t="s">
        <v>356</v>
      </c>
      <c r="E253" s="4" t="s">
        <v>325</v>
      </c>
      <c r="F253" s="36">
        <v>0</v>
      </c>
      <c r="G253" s="3">
        <v>2</v>
      </c>
      <c r="H253" s="3">
        <f t="shared" si="15"/>
        <v>0</v>
      </c>
      <c r="I253" s="21"/>
      <c r="J253" s="1"/>
      <c r="K253" s="1"/>
    </row>
    <row r="254" spans="1:11" ht="18" customHeight="1" x14ac:dyDescent="0.2">
      <c r="B254" s="68" t="s">
        <v>356</v>
      </c>
      <c r="E254" s="4" t="s">
        <v>326</v>
      </c>
      <c r="F254" s="36">
        <v>0</v>
      </c>
      <c r="G254" s="3">
        <v>9</v>
      </c>
      <c r="H254" s="3">
        <f t="shared" si="15"/>
        <v>0</v>
      </c>
      <c r="I254" s="21"/>
      <c r="J254" s="1"/>
      <c r="K254" s="1"/>
    </row>
    <row r="255" spans="1:11" ht="18" customHeight="1" x14ac:dyDescent="0.2">
      <c r="B255" s="68" t="s">
        <v>356</v>
      </c>
      <c r="E255" s="4" t="s">
        <v>288</v>
      </c>
      <c r="F255" s="36">
        <v>0</v>
      </c>
      <c r="G255" s="3">
        <v>7</v>
      </c>
      <c r="H255" s="3">
        <f t="shared" si="15"/>
        <v>0</v>
      </c>
      <c r="I255" s="21"/>
      <c r="J255" s="1"/>
    </row>
    <row r="256" spans="1:11" ht="18" customHeight="1" x14ac:dyDescent="0.2">
      <c r="B256" s="68" t="s">
        <v>356</v>
      </c>
      <c r="E256" s="4" t="s">
        <v>289</v>
      </c>
      <c r="F256" s="36">
        <v>0</v>
      </c>
      <c r="G256" s="3">
        <v>6</v>
      </c>
      <c r="H256" s="3">
        <f t="shared" si="15"/>
        <v>0</v>
      </c>
      <c r="I256" s="21"/>
      <c r="J256" s="1"/>
    </row>
    <row r="257" spans="1:10" ht="18" customHeight="1" x14ac:dyDescent="0.2">
      <c r="B257" s="68" t="s">
        <v>356</v>
      </c>
      <c r="E257" s="4" t="s">
        <v>290</v>
      </c>
      <c r="F257" s="36">
        <v>0</v>
      </c>
      <c r="G257" s="3">
        <v>9</v>
      </c>
      <c r="H257" s="3">
        <f t="shared" si="15"/>
        <v>0</v>
      </c>
      <c r="I257" s="21"/>
      <c r="J257" s="1"/>
    </row>
    <row r="258" spans="1:10" ht="18" customHeight="1" x14ac:dyDescent="0.25">
      <c r="B258" s="17"/>
      <c r="E258" s="66"/>
      <c r="G258" s="10" t="s">
        <v>260</v>
      </c>
      <c r="H258" s="43">
        <f>SUM(H248:H257)</f>
        <v>0</v>
      </c>
      <c r="I258" s="45" t="s">
        <v>256</v>
      </c>
      <c r="J258" s="1"/>
    </row>
    <row r="259" spans="1:10" ht="18" customHeight="1" x14ac:dyDescent="0.2">
      <c r="B259" s="17"/>
      <c r="E259" s="48"/>
      <c r="G259" s="10" t="s">
        <v>212</v>
      </c>
      <c r="H259" s="49">
        <f>H258*G38/22040</f>
        <v>0</v>
      </c>
      <c r="I259" s="45" t="s">
        <v>256</v>
      </c>
      <c r="J259" s="1"/>
    </row>
    <row r="260" spans="1:10" ht="18" customHeight="1" x14ac:dyDescent="0.2">
      <c r="A260" s="29" t="s">
        <v>189</v>
      </c>
      <c r="B260" s="42" t="s">
        <v>190</v>
      </c>
      <c r="C260" s="1"/>
      <c r="D260" s="1"/>
      <c r="E260" s="10"/>
      <c r="F260" s="3" t="s">
        <v>301</v>
      </c>
      <c r="G260" s="1"/>
      <c r="I260" s="21"/>
      <c r="J260" s="1"/>
    </row>
    <row r="261" spans="1:10" ht="18" customHeight="1" x14ac:dyDescent="0.2">
      <c r="A261" s="1" t="s">
        <v>335</v>
      </c>
      <c r="B261" s="68" t="s">
        <v>356</v>
      </c>
      <c r="C261" s="1"/>
      <c r="D261" s="1"/>
      <c r="E261" s="4" t="s">
        <v>291</v>
      </c>
      <c r="F261" s="11">
        <v>0</v>
      </c>
      <c r="G261" s="1">
        <v>10</v>
      </c>
      <c r="H261" s="1">
        <f t="shared" ref="H261:H266" si="16">F261*G261</f>
        <v>0</v>
      </c>
      <c r="I261" s="21"/>
      <c r="J261" s="1"/>
    </row>
    <row r="262" spans="1:10" ht="18" customHeight="1" x14ac:dyDescent="0.2">
      <c r="A262" s="1"/>
      <c r="B262" s="68" t="s">
        <v>356</v>
      </c>
      <c r="C262" s="1"/>
      <c r="D262" s="1"/>
      <c r="E262" s="4" t="s">
        <v>292</v>
      </c>
      <c r="F262" s="36">
        <v>0</v>
      </c>
      <c r="G262" s="1">
        <v>6</v>
      </c>
      <c r="H262" s="1">
        <f t="shared" si="16"/>
        <v>0</v>
      </c>
      <c r="I262" s="21"/>
    </row>
    <row r="263" spans="1:10" ht="18" customHeight="1" x14ac:dyDescent="0.2">
      <c r="A263" s="1"/>
      <c r="B263" s="68" t="s">
        <v>356</v>
      </c>
      <c r="C263" s="1"/>
      <c r="D263" s="1"/>
      <c r="E263" s="4" t="s">
        <v>265</v>
      </c>
      <c r="F263" s="36">
        <v>0</v>
      </c>
      <c r="G263" s="1">
        <v>2</v>
      </c>
      <c r="H263" s="1">
        <f t="shared" si="16"/>
        <v>0</v>
      </c>
      <c r="I263" s="21"/>
    </row>
    <row r="264" spans="1:10" ht="18" customHeight="1" x14ac:dyDescent="0.2">
      <c r="A264" s="1"/>
      <c r="B264" s="68" t="s">
        <v>356</v>
      </c>
      <c r="C264" s="1"/>
      <c r="D264" s="1"/>
      <c r="E264" s="4" t="s">
        <v>293</v>
      </c>
      <c r="F264" s="36">
        <v>0</v>
      </c>
      <c r="G264" s="1">
        <v>5</v>
      </c>
      <c r="H264" s="1">
        <f t="shared" si="16"/>
        <v>0</v>
      </c>
      <c r="I264" s="21"/>
    </row>
    <row r="265" spans="1:10" ht="18" customHeight="1" x14ac:dyDescent="0.2">
      <c r="A265" s="1"/>
      <c r="B265" s="68" t="s">
        <v>356</v>
      </c>
      <c r="C265" s="1"/>
      <c r="D265" s="1"/>
      <c r="E265" s="4" t="s">
        <v>294</v>
      </c>
      <c r="F265" s="36">
        <v>0</v>
      </c>
      <c r="G265" s="1">
        <v>6</v>
      </c>
      <c r="H265" s="1">
        <f t="shared" si="16"/>
        <v>0</v>
      </c>
      <c r="I265" s="21"/>
    </row>
    <row r="266" spans="1:10" ht="18" customHeight="1" x14ac:dyDescent="0.2">
      <c r="B266" s="68" t="s">
        <v>356</v>
      </c>
      <c r="C266" s="1"/>
      <c r="D266" s="1"/>
      <c r="E266" s="4" t="s">
        <v>295</v>
      </c>
      <c r="F266" s="36">
        <v>0</v>
      </c>
      <c r="G266" s="1">
        <v>3</v>
      </c>
      <c r="H266" s="1">
        <f t="shared" si="16"/>
        <v>0</v>
      </c>
      <c r="I266" s="21"/>
    </row>
    <row r="267" spans="1:10" ht="18" customHeight="1" x14ac:dyDescent="0.2">
      <c r="B267" s="20"/>
      <c r="C267" s="1"/>
      <c r="D267" s="1"/>
      <c r="E267" s="1"/>
      <c r="F267" s="1"/>
      <c r="G267" s="10" t="s">
        <v>261</v>
      </c>
      <c r="H267" s="43">
        <f>SUM(H261:H266)</f>
        <v>0</v>
      </c>
      <c r="I267" s="45" t="s">
        <v>256</v>
      </c>
    </row>
    <row r="268" spans="1:10" ht="18" customHeight="1" x14ac:dyDescent="0.2">
      <c r="A268" s="1"/>
      <c r="B268" s="20"/>
      <c r="C268" s="1"/>
      <c r="D268" s="1"/>
      <c r="E268" s="1"/>
      <c r="F268" s="1"/>
      <c r="G268" s="10" t="s">
        <v>212</v>
      </c>
      <c r="H268" s="49">
        <f>H267*G38/22040</f>
        <v>0</v>
      </c>
      <c r="I268" s="45" t="s">
        <v>256</v>
      </c>
    </row>
    <row r="269" spans="1:10" ht="18" customHeight="1" thickBot="1" x14ac:dyDescent="0.25">
      <c r="B269" s="32"/>
      <c r="C269" s="24"/>
      <c r="D269" s="24"/>
      <c r="E269" s="24"/>
      <c r="F269" s="24"/>
      <c r="G269" s="23" t="s">
        <v>221</v>
      </c>
      <c r="H269" s="50">
        <f>H211+H229+H246+H259+H268</f>
        <v>0</v>
      </c>
      <c r="I269" s="46" t="s">
        <v>256</v>
      </c>
    </row>
    <row r="270" spans="1:10" ht="18" customHeight="1" x14ac:dyDescent="0.2">
      <c r="B270" s="1"/>
      <c r="C270" s="1"/>
      <c r="D270" s="1"/>
      <c r="E270" s="1"/>
      <c r="F270" s="1"/>
      <c r="G270" s="10"/>
      <c r="H270" s="49"/>
    </row>
    <row r="271" spans="1:10" ht="18" customHeight="1" x14ac:dyDescent="0.2">
      <c r="A271" s="1"/>
      <c r="B271" s="1"/>
      <c r="C271" s="1"/>
      <c r="D271" s="1"/>
      <c r="E271" s="1"/>
      <c r="F271" s="1"/>
      <c r="G271" s="10"/>
      <c r="H271" s="49"/>
    </row>
    <row r="272" spans="1:10" ht="18" customHeight="1" x14ac:dyDescent="0.2">
      <c r="A272" s="1"/>
    </row>
    <row r="273" spans="1:4" ht="18" customHeight="1" x14ac:dyDescent="0.2">
      <c r="A273" s="6" t="s">
        <v>101</v>
      </c>
    </row>
    <row r="274" spans="1:4" ht="18" customHeight="1" x14ac:dyDescent="0.2">
      <c r="B274" s="10" t="s">
        <v>111</v>
      </c>
      <c r="C274" s="6" t="s">
        <v>112</v>
      </c>
    </row>
    <row r="275" spans="1:4" ht="18" customHeight="1" x14ac:dyDescent="0.2">
      <c r="B275" s="10" t="s">
        <v>200</v>
      </c>
      <c r="C275" s="38">
        <f>G26</f>
        <v>1</v>
      </c>
      <c r="D275" s="6" t="s">
        <v>229</v>
      </c>
    </row>
    <row r="276" spans="1:4" ht="18" customHeight="1" x14ac:dyDescent="0.2">
      <c r="B276" s="10" t="s">
        <v>201</v>
      </c>
      <c r="C276" s="51">
        <f>G35</f>
        <v>0</v>
      </c>
      <c r="D276" s="6" t="s">
        <v>202</v>
      </c>
    </row>
    <row r="277" spans="1:4" ht="18" customHeight="1" x14ac:dyDescent="0.2">
      <c r="B277" s="10" t="s">
        <v>203</v>
      </c>
      <c r="C277" s="51">
        <f>G36</f>
        <v>0</v>
      </c>
      <c r="D277" s="6" t="s">
        <v>227</v>
      </c>
    </row>
    <row r="278" spans="1:4" ht="18" customHeight="1" x14ac:dyDescent="0.2">
      <c r="B278" s="10" t="s">
        <v>132</v>
      </c>
      <c r="C278" s="51">
        <f>C277/C275</f>
        <v>0</v>
      </c>
      <c r="D278" s="6" t="s">
        <v>228</v>
      </c>
    </row>
    <row r="279" spans="1:4" ht="18" customHeight="1" x14ac:dyDescent="0.2">
      <c r="B279" s="10" t="s">
        <v>204</v>
      </c>
      <c r="C279" s="51">
        <f>G38</f>
        <v>0</v>
      </c>
      <c r="D279" s="6" t="s">
        <v>202</v>
      </c>
    </row>
    <row r="280" spans="1:4" ht="18" customHeight="1" x14ac:dyDescent="0.2"/>
    <row r="281" spans="1:4" ht="18" customHeight="1" x14ac:dyDescent="0.2"/>
    <row r="282" spans="1:4" ht="18" customHeight="1" x14ac:dyDescent="0.2">
      <c r="B282" s="10" t="s">
        <v>113</v>
      </c>
      <c r="C282" s="6" t="s">
        <v>114</v>
      </c>
    </row>
    <row r="283" spans="1:4" ht="18" customHeight="1" x14ac:dyDescent="0.2">
      <c r="B283" s="10" t="s">
        <v>379</v>
      </c>
      <c r="C283" s="51">
        <f>I106</f>
        <v>0</v>
      </c>
      <c r="D283" s="6" t="s">
        <v>298</v>
      </c>
    </row>
    <row r="284" spans="1:4" ht="18" customHeight="1" x14ac:dyDescent="0.2">
      <c r="B284" s="10" t="s">
        <v>386</v>
      </c>
      <c r="C284" s="51">
        <f>E142</f>
        <v>0</v>
      </c>
      <c r="D284" s="6" t="s">
        <v>298</v>
      </c>
    </row>
    <row r="285" spans="1:4" ht="18" customHeight="1" x14ac:dyDescent="0.2">
      <c r="B285" s="10" t="s">
        <v>205</v>
      </c>
      <c r="C285" s="51">
        <f>H178</f>
        <v>0</v>
      </c>
      <c r="D285" s="6" t="s">
        <v>298</v>
      </c>
    </row>
    <row r="286" spans="1:4" ht="18" customHeight="1" x14ac:dyDescent="0.2">
      <c r="B286" s="10" t="s">
        <v>152</v>
      </c>
      <c r="C286" s="51">
        <f>H269</f>
        <v>0</v>
      </c>
      <c r="D286" s="6" t="s">
        <v>298</v>
      </c>
    </row>
    <row r="287" spans="1:4" ht="18" customHeight="1" x14ac:dyDescent="0.2">
      <c r="B287" s="10" t="s">
        <v>164</v>
      </c>
      <c r="C287" s="51">
        <f>SUM(C283:C286)/1000</f>
        <v>0</v>
      </c>
      <c r="D287" s="6" t="s">
        <v>153</v>
      </c>
    </row>
    <row r="288" spans="1:4" ht="18" customHeight="1" x14ac:dyDescent="0.2">
      <c r="B288" s="10" t="s">
        <v>165</v>
      </c>
      <c r="C288" s="51">
        <f>C287/C275</f>
        <v>0</v>
      </c>
      <c r="D288" s="6" t="s">
        <v>154</v>
      </c>
    </row>
    <row r="289" spans="1:6" ht="18" customHeight="1" x14ac:dyDescent="0.2">
      <c r="B289" s="10" t="s">
        <v>166</v>
      </c>
      <c r="C289" s="51">
        <f>C287/G25</f>
        <v>0</v>
      </c>
      <c r="D289" s="6" t="s">
        <v>297</v>
      </c>
    </row>
    <row r="290" spans="1:6" ht="18" customHeight="1" x14ac:dyDescent="0.2"/>
    <row r="291" spans="1:6" ht="18" customHeight="1" x14ac:dyDescent="0.2">
      <c r="B291" s="10" t="s">
        <v>167</v>
      </c>
      <c r="C291" s="39">
        <f>C287*0.6*0.7</f>
        <v>0</v>
      </c>
      <c r="D291" s="6" t="s">
        <v>206</v>
      </c>
      <c r="E291" s="39">
        <f>H165*(0.6/1000)*0.7</f>
        <v>0</v>
      </c>
      <c r="F291" s="6" t="s">
        <v>155</v>
      </c>
    </row>
    <row r="292" spans="1:6" ht="18" customHeight="1" x14ac:dyDescent="0.2">
      <c r="C292" s="6" t="s">
        <v>133</v>
      </c>
      <c r="E292" s="6" t="s">
        <v>156</v>
      </c>
    </row>
    <row r="293" spans="1:6" ht="18" customHeight="1" x14ac:dyDescent="0.2"/>
    <row r="294" spans="1:6" ht="18" customHeight="1" x14ac:dyDescent="0.2">
      <c r="A294" s="10" t="s">
        <v>61</v>
      </c>
      <c r="B294" s="1" t="s">
        <v>26</v>
      </c>
    </row>
    <row r="295" spans="1:6" ht="18" customHeight="1" x14ac:dyDescent="0.2">
      <c r="B295" s="1" t="s">
        <v>423</v>
      </c>
    </row>
    <row r="296" spans="1:6" ht="18" customHeight="1" x14ac:dyDescent="0.2">
      <c r="A296" s="48"/>
      <c r="B296" s="1" t="s">
        <v>62</v>
      </c>
    </row>
    <row r="297" spans="1:6" ht="18" customHeight="1" x14ac:dyDescent="0.2">
      <c r="A297" s="48"/>
      <c r="B297" s="1" t="s">
        <v>32</v>
      </c>
    </row>
    <row r="298" spans="1:6" ht="18" customHeight="1" x14ac:dyDescent="0.2">
      <c r="A298" s="48"/>
      <c r="B298" s="1" t="s">
        <v>27</v>
      </c>
    </row>
    <row r="299" spans="1:6" ht="18" customHeight="1" x14ac:dyDescent="0.2">
      <c r="A299" s="48"/>
      <c r="B299" s="1" t="s">
        <v>422</v>
      </c>
    </row>
    <row r="300" spans="1:6" ht="18" customHeight="1" x14ac:dyDescent="0.2">
      <c r="B300" s="1" t="s">
        <v>28</v>
      </c>
    </row>
    <row r="301" spans="1:6" ht="18" customHeight="1" x14ac:dyDescent="0.2">
      <c r="B301" s="1" t="s">
        <v>416</v>
      </c>
    </row>
    <row r="302" spans="1:6" ht="18" customHeight="1" x14ac:dyDescent="0.2">
      <c r="B302" s="1" t="s">
        <v>33</v>
      </c>
    </row>
    <row r="303" spans="1:6" ht="18" customHeight="1" x14ac:dyDescent="0.2">
      <c r="B303" s="1" t="s">
        <v>5</v>
      </c>
    </row>
    <row r="304" spans="1:6" ht="18" customHeight="1" x14ac:dyDescent="0.2">
      <c r="B304" s="1" t="s">
        <v>6</v>
      </c>
    </row>
    <row r="305" spans="1:6" ht="18" customHeight="1" x14ac:dyDescent="0.2">
      <c r="B305" s="1" t="s">
        <v>421</v>
      </c>
    </row>
    <row r="306" spans="1:6" ht="18" customHeight="1" x14ac:dyDescent="0.2"/>
    <row r="307" spans="1:6" ht="18" customHeight="1" x14ac:dyDescent="0.2">
      <c r="A307" s="10" t="s">
        <v>207</v>
      </c>
      <c r="B307" s="1" t="s">
        <v>7</v>
      </c>
    </row>
    <row r="308" spans="1:6" ht="18" customHeight="1" x14ac:dyDescent="0.2">
      <c r="A308" s="48"/>
      <c r="B308" s="1" t="s">
        <v>214</v>
      </c>
      <c r="C308" s="1"/>
    </row>
    <row r="309" spans="1:6" ht="18" customHeight="1" x14ac:dyDescent="0.2">
      <c r="B309" s="1" t="s">
        <v>431</v>
      </c>
    </row>
    <row r="310" spans="1:6" ht="18" customHeight="1" x14ac:dyDescent="0.2">
      <c r="B310" s="1"/>
    </row>
    <row r="311" spans="1:6" ht="18" customHeight="1" x14ac:dyDescent="0.2">
      <c r="A311" s="10" t="s">
        <v>169</v>
      </c>
      <c r="B311" s="1" t="s">
        <v>417</v>
      </c>
      <c r="C311" s="52"/>
      <c r="D311" s="52"/>
    </row>
    <row r="312" spans="1:6" ht="18" customHeight="1" x14ac:dyDescent="0.2">
      <c r="B312" s="1" t="s">
        <v>29</v>
      </c>
      <c r="C312" s="1"/>
      <c r="D312" s="1"/>
      <c r="E312" s="1"/>
      <c r="F312" s="1"/>
    </row>
    <row r="313" spans="1:6" ht="18" customHeight="1" x14ac:dyDescent="0.2">
      <c r="B313" s="1" t="s">
        <v>8</v>
      </c>
    </row>
    <row r="314" spans="1:6" ht="18" customHeight="1" x14ac:dyDescent="0.2">
      <c r="B314" s="1"/>
    </row>
    <row r="315" spans="1:6" ht="18" customHeight="1" x14ac:dyDescent="0.2">
      <c r="A315" s="10" t="s">
        <v>364</v>
      </c>
      <c r="B315" s="55" t="s">
        <v>9</v>
      </c>
    </row>
    <row r="316" spans="1:6" ht="18" customHeight="1" x14ac:dyDescent="0.2">
      <c r="B316" s="6" t="s">
        <v>360</v>
      </c>
    </row>
    <row r="317" spans="1:6" ht="18" customHeight="1" x14ac:dyDescent="0.2">
      <c r="B317" s="6" t="s">
        <v>418</v>
      </c>
    </row>
    <row r="318" spans="1:6" ht="18" customHeight="1" x14ac:dyDescent="0.2">
      <c r="A318" s="6"/>
      <c r="B318" s="55" t="s">
        <v>30</v>
      </c>
    </row>
    <row r="319" spans="1:6" ht="18" customHeight="1" x14ac:dyDescent="0.2">
      <c r="A319" s="57"/>
    </row>
    <row r="320" spans="1:6" ht="18" customHeight="1" x14ac:dyDescent="0.2"/>
    <row r="321" spans="1:11" ht="18" customHeight="1" x14ac:dyDescent="0.2">
      <c r="A321" s="55"/>
      <c r="K321" s="1"/>
    </row>
    <row r="322" spans="1:11" ht="18" customHeight="1" x14ac:dyDescent="0.2">
      <c r="A322" s="6" t="s">
        <v>102</v>
      </c>
      <c r="K322" s="1"/>
    </row>
    <row r="323" spans="1:11" ht="18" customHeight="1" x14ac:dyDescent="0.2">
      <c r="A323" s="6"/>
      <c r="K323" s="1"/>
    </row>
    <row r="324" spans="1:11" ht="18" customHeight="1" x14ac:dyDescent="0.2">
      <c r="A324" s="1" t="s">
        <v>31</v>
      </c>
      <c r="K324" s="1"/>
    </row>
    <row r="325" spans="1:11" ht="18" customHeight="1" x14ac:dyDescent="0.2">
      <c r="A325" s="1" t="s">
        <v>425</v>
      </c>
      <c r="K325" s="1"/>
    </row>
    <row r="326" spans="1:11" ht="18" customHeight="1" x14ac:dyDescent="0.2">
      <c r="A326" s="1" t="s">
        <v>0</v>
      </c>
      <c r="K326" s="5"/>
    </row>
    <row r="327" spans="1:11" ht="18" customHeight="1" x14ac:dyDescent="0.2">
      <c r="K327" s="1"/>
    </row>
    <row r="328" spans="1:11" ht="18" customHeight="1" thickBot="1" x14ac:dyDescent="0.25">
      <c r="A328" s="6" t="s">
        <v>208</v>
      </c>
      <c r="K328" s="1"/>
    </row>
    <row r="329" spans="1:11" ht="18" customHeight="1" thickBot="1" x14ac:dyDescent="0.25">
      <c r="A329" s="1" t="s">
        <v>429</v>
      </c>
      <c r="B329" s="93" t="s">
        <v>4</v>
      </c>
      <c r="C329" s="15"/>
      <c r="D329" s="15"/>
      <c r="E329" s="15"/>
      <c r="F329" s="15"/>
      <c r="G329" s="15"/>
      <c r="H329" s="13"/>
      <c r="I329" s="13"/>
      <c r="J329" s="16"/>
      <c r="K329" s="1"/>
    </row>
    <row r="330" spans="1:11" ht="18" customHeight="1" x14ac:dyDescent="0.2">
      <c r="A330" s="1" t="s">
        <v>1</v>
      </c>
      <c r="B330" s="44" t="s">
        <v>157</v>
      </c>
      <c r="C330" s="3" t="s">
        <v>327</v>
      </c>
      <c r="D330" s="3" t="s">
        <v>328</v>
      </c>
      <c r="E330" s="3" t="s">
        <v>310</v>
      </c>
      <c r="F330" s="3" t="s">
        <v>316</v>
      </c>
      <c r="G330" s="3" t="s">
        <v>410</v>
      </c>
      <c r="H330" s="1" t="s">
        <v>381</v>
      </c>
      <c r="I330" s="3" t="s">
        <v>256</v>
      </c>
      <c r="J330" s="18"/>
      <c r="K330" s="1"/>
    </row>
    <row r="331" spans="1:11" ht="18" customHeight="1" x14ac:dyDescent="0.2">
      <c r="A331" s="1" t="s">
        <v>2</v>
      </c>
      <c r="B331" s="25" t="s">
        <v>317</v>
      </c>
      <c r="C331" s="36">
        <v>0</v>
      </c>
      <c r="D331" s="36">
        <v>0</v>
      </c>
      <c r="E331" s="36">
        <v>0</v>
      </c>
      <c r="F331" s="36">
        <v>0</v>
      </c>
      <c r="G331" s="36">
        <v>0</v>
      </c>
      <c r="H331" s="3">
        <v>660</v>
      </c>
      <c r="I331" s="3">
        <f>(H331/1000)*SUM(C331:G331)</f>
        <v>0</v>
      </c>
      <c r="J331" s="18"/>
      <c r="K331" s="1"/>
    </row>
    <row r="332" spans="1:11" ht="18" customHeight="1" x14ac:dyDescent="0.2">
      <c r="B332" s="25" t="s">
        <v>319</v>
      </c>
      <c r="C332" s="36">
        <v>0</v>
      </c>
      <c r="D332" s="36">
        <v>0</v>
      </c>
      <c r="E332" s="36">
        <v>0</v>
      </c>
      <c r="F332" s="36">
        <v>0</v>
      </c>
      <c r="G332" s="36">
        <v>0</v>
      </c>
      <c r="H332" s="3">
        <v>600</v>
      </c>
      <c r="I332" s="3">
        <f>(H332/1000)*SUM(C332:G332)</f>
        <v>0</v>
      </c>
      <c r="J332" s="21"/>
      <c r="K332" s="1"/>
    </row>
    <row r="333" spans="1:11" ht="18" customHeight="1" x14ac:dyDescent="0.2">
      <c r="A333" s="1"/>
      <c r="B333" s="25" t="s">
        <v>318</v>
      </c>
      <c r="C333" s="36">
        <v>0</v>
      </c>
      <c r="D333" s="36">
        <v>0</v>
      </c>
      <c r="E333" s="36">
        <v>0</v>
      </c>
      <c r="F333" s="36">
        <v>0</v>
      </c>
      <c r="G333" s="36">
        <v>0</v>
      </c>
      <c r="H333" s="3">
        <v>440</v>
      </c>
      <c r="I333" s="3">
        <f>(H333/1000)*SUM(C333:G333)</f>
        <v>0</v>
      </c>
      <c r="J333" s="21"/>
      <c r="K333" s="1"/>
    </row>
    <row r="334" spans="1:11" ht="18" customHeight="1" x14ac:dyDescent="0.2">
      <c r="A334" s="1"/>
      <c r="B334" s="28" t="s">
        <v>159</v>
      </c>
      <c r="C334" s="36">
        <v>0</v>
      </c>
      <c r="D334" s="36">
        <v>0</v>
      </c>
      <c r="E334" s="36">
        <v>0</v>
      </c>
      <c r="F334" s="36">
        <v>0</v>
      </c>
      <c r="G334" s="36">
        <v>0</v>
      </c>
      <c r="H334" s="3">
        <v>380</v>
      </c>
      <c r="I334" s="3">
        <f>(H334/1000)*SUM(C334:G334)</f>
        <v>0</v>
      </c>
      <c r="J334" s="21"/>
      <c r="K334" s="1"/>
    </row>
    <row r="335" spans="1:11" ht="18" customHeight="1" x14ac:dyDescent="0.2">
      <c r="A335" s="4"/>
      <c r="B335" s="25" t="s">
        <v>320</v>
      </c>
      <c r="C335" s="36">
        <v>0</v>
      </c>
      <c r="D335" s="36">
        <v>0</v>
      </c>
      <c r="E335" s="36">
        <v>0</v>
      </c>
      <c r="F335" s="36">
        <v>0</v>
      </c>
      <c r="G335" s="36">
        <v>0</v>
      </c>
      <c r="H335" s="3">
        <v>360</v>
      </c>
      <c r="I335" s="3">
        <f t="shared" ref="I335" si="17">(H335/1000)*SUM(C335:G335)</f>
        <v>0</v>
      </c>
      <c r="J335" s="58"/>
      <c r="K335" s="1"/>
    </row>
    <row r="336" spans="1:11" ht="18" customHeight="1" x14ac:dyDescent="0.2">
      <c r="A336" s="1" t="s">
        <v>3</v>
      </c>
      <c r="B336" s="25" t="s">
        <v>424</v>
      </c>
      <c r="C336" s="36">
        <v>0</v>
      </c>
      <c r="D336" s="36">
        <v>0</v>
      </c>
      <c r="E336" s="36">
        <v>0</v>
      </c>
      <c r="F336" s="36">
        <v>0</v>
      </c>
      <c r="G336" s="36">
        <v>0</v>
      </c>
      <c r="H336" s="36">
        <v>0</v>
      </c>
      <c r="I336" s="3">
        <f>(H336/1000)*SUM(C336:G336)</f>
        <v>0</v>
      </c>
      <c r="J336" s="58"/>
      <c r="K336" s="1"/>
    </row>
    <row r="337" spans="1:11" ht="18" customHeight="1" x14ac:dyDescent="0.2">
      <c r="B337" s="20"/>
      <c r="C337" s="1"/>
      <c r="D337" s="1"/>
      <c r="E337" s="1"/>
      <c r="F337" s="1"/>
      <c r="G337" s="5"/>
      <c r="H337" s="10" t="s">
        <v>382</v>
      </c>
      <c r="I337" s="43">
        <f>(SUM(I331:I336))</f>
        <v>0</v>
      </c>
      <c r="J337" s="59" t="s">
        <v>256</v>
      </c>
      <c r="K337" s="1"/>
    </row>
    <row r="338" spans="1:11" ht="18" customHeight="1" x14ac:dyDescent="0.2">
      <c r="B338" s="25"/>
      <c r="C338" s="5"/>
      <c r="D338" s="5"/>
      <c r="E338" s="5"/>
      <c r="F338" s="5"/>
      <c r="G338" s="1"/>
      <c r="J338" s="58"/>
      <c r="K338" s="1"/>
    </row>
    <row r="339" spans="1:11" x14ac:dyDescent="0.2">
      <c r="A339" s="5" t="s">
        <v>141</v>
      </c>
      <c r="B339" s="44" t="s">
        <v>158</v>
      </c>
      <c r="C339" s="1" t="s">
        <v>311</v>
      </c>
      <c r="D339" s="1" t="s">
        <v>312</v>
      </c>
      <c r="E339" s="1" t="s">
        <v>313</v>
      </c>
      <c r="F339" s="1" t="s">
        <v>314</v>
      </c>
      <c r="G339" s="1" t="s">
        <v>315</v>
      </c>
      <c r="H339" s="1" t="s">
        <v>381</v>
      </c>
      <c r="J339" s="21"/>
      <c r="K339" s="1"/>
    </row>
    <row r="340" spans="1:11" x14ac:dyDescent="0.2">
      <c r="A340" s="1" t="s">
        <v>415</v>
      </c>
      <c r="B340" s="25" t="s">
        <v>387</v>
      </c>
      <c r="C340" s="3"/>
      <c r="D340" s="3"/>
      <c r="E340" s="3"/>
      <c r="F340" s="3"/>
      <c r="G340" s="3"/>
      <c r="J340" s="21"/>
      <c r="K340" s="1"/>
    </row>
    <row r="341" spans="1:11" ht="18" customHeight="1" x14ac:dyDescent="0.2">
      <c r="A341" s="1" t="s">
        <v>150</v>
      </c>
      <c r="B341" s="25" t="s">
        <v>373</v>
      </c>
      <c r="C341" s="36">
        <v>0</v>
      </c>
      <c r="D341" s="36">
        <v>0</v>
      </c>
      <c r="E341" s="36">
        <v>0</v>
      </c>
      <c r="F341" s="36">
        <v>0</v>
      </c>
      <c r="G341" s="36">
        <v>0</v>
      </c>
      <c r="H341" s="3">
        <v>1300</v>
      </c>
      <c r="I341" s="3">
        <f>(H341/1000)*SUM(C341:G341)</f>
        <v>0</v>
      </c>
      <c r="J341" s="21"/>
      <c r="K341" s="1"/>
    </row>
    <row r="342" spans="1:11" ht="18" customHeight="1" x14ac:dyDescent="0.2">
      <c r="A342" s="1"/>
      <c r="B342" s="25" t="s">
        <v>374</v>
      </c>
      <c r="C342" s="36">
        <v>0</v>
      </c>
      <c r="D342" s="36">
        <v>0</v>
      </c>
      <c r="E342" s="36">
        <v>0</v>
      </c>
      <c r="F342" s="36">
        <v>0</v>
      </c>
      <c r="G342" s="36">
        <v>0</v>
      </c>
      <c r="H342" s="3">
        <v>500</v>
      </c>
      <c r="I342" s="3">
        <f>(H342/1000)*SUM(C342:G342)</f>
        <v>0</v>
      </c>
      <c r="J342" s="21"/>
      <c r="K342" s="60"/>
    </row>
    <row r="343" spans="1:11" ht="18" customHeight="1" x14ac:dyDescent="0.2">
      <c r="A343" s="1"/>
      <c r="B343" s="25"/>
      <c r="C343" s="3"/>
      <c r="D343" s="3"/>
      <c r="E343" s="3"/>
      <c r="F343" s="3"/>
      <c r="G343" s="3"/>
      <c r="H343" s="4" t="s">
        <v>383</v>
      </c>
      <c r="I343" s="3">
        <f>I341+I342</f>
        <v>0</v>
      </c>
      <c r="J343" s="21"/>
      <c r="K343" s="60"/>
    </row>
    <row r="344" spans="1:11" ht="18" customHeight="1" x14ac:dyDescent="0.2">
      <c r="A344" s="1"/>
      <c r="B344" s="28" t="s">
        <v>380</v>
      </c>
      <c r="C344" s="3"/>
      <c r="D344" s="3"/>
      <c r="E344" s="3"/>
      <c r="F344" s="3"/>
      <c r="G344" s="3"/>
      <c r="I344" s="3"/>
      <c r="J344" s="21"/>
      <c r="K344" s="60"/>
    </row>
    <row r="345" spans="1:11" ht="18" customHeight="1" x14ac:dyDescent="0.2">
      <c r="A345" s="4"/>
      <c r="B345" s="25" t="s">
        <v>373</v>
      </c>
      <c r="C345" s="36">
        <v>0</v>
      </c>
      <c r="D345" s="36">
        <v>0</v>
      </c>
      <c r="E345" s="36">
        <v>0</v>
      </c>
      <c r="F345" s="36">
        <v>0</v>
      </c>
      <c r="G345" s="36">
        <v>0</v>
      </c>
      <c r="H345" s="3">
        <v>800</v>
      </c>
      <c r="I345" s="3">
        <f>(H345/1000)*SUM(C345:G345)</f>
        <v>0</v>
      </c>
      <c r="J345" s="21"/>
    </row>
    <row r="346" spans="1:11" ht="18" customHeight="1" x14ac:dyDescent="0.2">
      <c r="A346" s="4"/>
      <c r="B346" s="25" t="s">
        <v>374</v>
      </c>
      <c r="C346" s="36">
        <v>0</v>
      </c>
      <c r="D346" s="36">
        <v>0</v>
      </c>
      <c r="E346" s="36">
        <v>0</v>
      </c>
      <c r="F346" s="36">
        <v>0</v>
      </c>
      <c r="G346" s="36">
        <v>0</v>
      </c>
      <c r="H346" s="3">
        <v>200</v>
      </c>
      <c r="I346" s="3">
        <f>(H346/1000)*SUM(C346:G346)</f>
        <v>0</v>
      </c>
      <c r="J346" s="21"/>
    </row>
    <row r="347" spans="1:11" ht="18" customHeight="1" x14ac:dyDescent="0.2">
      <c r="A347" s="4"/>
      <c r="B347" s="20"/>
      <c r="C347" s="3"/>
      <c r="D347" s="3"/>
      <c r="E347" s="3"/>
      <c r="F347" s="3"/>
      <c r="G347" s="3"/>
      <c r="H347" s="4" t="s">
        <v>384</v>
      </c>
      <c r="I347" s="3">
        <f>I345+I346</f>
        <v>0</v>
      </c>
      <c r="J347" s="21"/>
    </row>
    <row r="348" spans="1:11" ht="18" customHeight="1" x14ac:dyDescent="0.2">
      <c r="A348" s="4"/>
      <c r="B348" s="20"/>
      <c r="C348" s="3"/>
      <c r="D348" s="1"/>
      <c r="E348" s="1"/>
      <c r="F348" s="1"/>
      <c r="G348" s="1"/>
      <c r="H348" s="10" t="s">
        <v>385</v>
      </c>
      <c r="I348" s="43">
        <f>I343+I347</f>
        <v>0</v>
      </c>
      <c r="J348" s="59" t="s">
        <v>256</v>
      </c>
    </row>
    <row r="349" spans="1:11" ht="18" customHeight="1" x14ac:dyDescent="0.2">
      <c r="A349" s="4"/>
      <c r="B349" s="20"/>
      <c r="C349" s="1"/>
      <c r="D349" s="1"/>
      <c r="E349" s="1"/>
      <c r="F349" s="1"/>
      <c r="G349" s="1"/>
      <c r="H349" s="10" t="s">
        <v>430</v>
      </c>
      <c r="I349" s="38">
        <f>I337+I348</f>
        <v>0</v>
      </c>
      <c r="J349" s="59" t="s">
        <v>256</v>
      </c>
    </row>
    <row r="350" spans="1:11" ht="18" customHeight="1" x14ac:dyDescent="0.2">
      <c r="A350" s="1"/>
      <c r="B350" s="42" t="s">
        <v>14</v>
      </c>
      <c r="C350" s="1"/>
      <c r="D350" s="1"/>
      <c r="E350" s="1"/>
      <c r="F350" s="1"/>
      <c r="G350" s="1"/>
      <c r="H350" s="10"/>
      <c r="I350" s="43"/>
      <c r="J350" s="59"/>
      <c r="K350" s="61"/>
    </row>
    <row r="351" spans="1:11" ht="18" customHeight="1" x14ac:dyDescent="0.2">
      <c r="B351" s="20" t="s">
        <v>10</v>
      </c>
      <c r="C351" s="1"/>
      <c r="D351" s="1"/>
      <c r="E351" s="1"/>
      <c r="F351" s="1"/>
      <c r="G351" s="1"/>
      <c r="H351" s="10"/>
      <c r="I351" s="43"/>
      <c r="J351" s="59"/>
      <c r="K351" s="6"/>
    </row>
    <row r="352" spans="1:11" ht="18" customHeight="1" x14ac:dyDescent="0.2">
      <c r="B352" s="20" t="s">
        <v>11</v>
      </c>
      <c r="C352" s="1"/>
      <c r="D352" s="1"/>
      <c r="E352" s="1"/>
      <c r="F352" s="1"/>
      <c r="G352" s="1"/>
      <c r="H352" s="4"/>
      <c r="J352" s="21"/>
    </row>
    <row r="353" spans="1:11" ht="18" customHeight="1" x14ac:dyDescent="0.2">
      <c r="B353" s="74" t="s">
        <v>12</v>
      </c>
      <c r="C353" s="1"/>
      <c r="E353" s="1"/>
      <c r="F353" s="1"/>
      <c r="G353" s="1"/>
      <c r="H353" s="4"/>
      <c r="J353" s="21"/>
    </row>
    <row r="354" spans="1:11" ht="18" customHeight="1" x14ac:dyDescent="0.2">
      <c r="B354" s="74" t="s">
        <v>13</v>
      </c>
      <c r="C354" s="1"/>
      <c r="D354" s="6"/>
      <c r="E354" s="1"/>
      <c r="F354" s="1"/>
      <c r="G354" s="1"/>
      <c r="H354" s="4"/>
      <c r="J354" s="21"/>
    </row>
    <row r="355" spans="1:11" ht="18" customHeight="1" thickBot="1" x14ac:dyDescent="0.25">
      <c r="B355" s="81"/>
      <c r="C355" s="24"/>
      <c r="D355" s="24"/>
      <c r="E355" s="24"/>
      <c r="F355" s="24"/>
      <c r="G355" s="24"/>
      <c r="H355" s="103"/>
      <c r="I355" s="24"/>
      <c r="J355" s="92"/>
    </row>
    <row r="356" spans="1:11" ht="18" customHeight="1" x14ac:dyDescent="0.3">
      <c r="C356" s="1"/>
      <c r="D356" s="1"/>
      <c r="E356" s="1"/>
      <c r="F356" s="1"/>
      <c r="G356" s="1"/>
      <c r="J356" s="1"/>
      <c r="K356" s="73"/>
    </row>
    <row r="357" spans="1:11" ht="18" customHeight="1" thickBot="1" x14ac:dyDescent="0.25">
      <c r="A357" s="1"/>
      <c r="B357" s="55"/>
      <c r="C357" s="6"/>
      <c r="D357" s="1"/>
      <c r="E357" s="1"/>
      <c r="F357" s="1"/>
      <c r="G357" s="1"/>
      <c r="J357" s="1"/>
    </row>
    <row r="358" spans="1:11" ht="28" customHeight="1" x14ac:dyDescent="0.2">
      <c r="A358" s="1"/>
      <c r="B358" s="95"/>
      <c r="C358" s="77"/>
      <c r="D358" s="13"/>
      <c r="E358" s="13"/>
      <c r="F358" s="13"/>
      <c r="G358" s="13"/>
      <c r="H358" s="31"/>
      <c r="J358" s="1"/>
    </row>
    <row r="359" spans="1:11" ht="28" customHeight="1" x14ac:dyDescent="0.3">
      <c r="A359" s="1"/>
      <c r="B359" s="28"/>
      <c r="C359" s="1"/>
      <c r="D359" s="96" t="s">
        <v>115</v>
      </c>
      <c r="E359" s="1"/>
      <c r="F359" s="1"/>
      <c r="G359" s="1"/>
      <c r="H359" s="21"/>
      <c r="I359" s="60"/>
      <c r="J359" s="60"/>
    </row>
    <row r="360" spans="1:11" ht="18" customHeight="1" x14ac:dyDescent="0.2">
      <c r="A360" s="1"/>
      <c r="B360" s="28"/>
      <c r="C360" s="1"/>
      <c r="D360" s="6"/>
      <c r="E360" s="1"/>
      <c r="F360" s="1"/>
      <c r="G360" s="1"/>
      <c r="H360" s="21"/>
      <c r="I360" s="60"/>
      <c r="J360" s="60"/>
    </row>
    <row r="361" spans="1:11" ht="18" customHeight="1" x14ac:dyDescent="0.2">
      <c r="A361" s="1"/>
      <c r="B361" s="17"/>
      <c r="C361" s="60"/>
      <c r="D361" s="94" t="s">
        <v>419</v>
      </c>
      <c r="E361" s="60"/>
      <c r="F361" s="60"/>
      <c r="G361" s="60"/>
      <c r="H361" s="75"/>
    </row>
    <row r="362" spans="1:11" ht="18" customHeight="1" x14ac:dyDescent="0.2">
      <c r="A362" s="1"/>
      <c r="B362" s="17"/>
      <c r="D362" s="94" t="s">
        <v>192</v>
      </c>
      <c r="H362" s="21"/>
    </row>
    <row r="363" spans="1:11" ht="18" customHeight="1" x14ac:dyDescent="0.3">
      <c r="A363" s="73"/>
      <c r="B363" s="17"/>
      <c r="D363" s="94" t="s">
        <v>191</v>
      </c>
      <c r="H363" s="21"/>
    </row>
    <row r="364" spans="1:11" ht="28" customHeight="1" x14ac:dyDescent="0.3">
      <c r="A364" s="6"/>
      <c r="B364" s="17"/>
      <c r="D364" s="76" t="s">
        <v>194</v>
      </c>
      <c r="H364" s="21"/>
    </row>
    <row r="365" spans="1:11" ht="28" customHeight="1" x14ac:dyDescent="0.3">
      <c r="B365" s="17"/>
      <c r="D365" s="91" t="s">
        <v>193</v>
      </c>
      <c r="H365" s="21"/>
      <c r="I365" s="72"/>
      <c r="J365" s="72"/>
    </row>
    <row r="366" spans="1:11" s="97" customFormat="1" ht="28" customHeight="1" thickBot="1" x14ac:dyDescent="0.4">
      <c r="B366" s="98"/>
      <c r="C366" s="99"/>
      <c r="D366" s="100"/>
      <c r="E366" s="100"/>
      <c r="F366" s="100"/>
      <c r="G366" s="100"/>
      <c r="H366" s="101"/>
      <c r="I366" s="102"/>
      <c r="J366" s="102"/>
    </row>
    <row r="367" spans="1:11" ht="18" customHeight="1" x14ac:dyDescent="0.2">
      <c r="B367" s="8"/>
      <c r="C367" s="6"/>
      <c r="D367" s="6"/>
      <c r="E367" s="6"/>
      <c r="F367" s="6"/>
      <c r="G367" s="6"/>
      <c r="H367" s="6"/>
    </row>
    <row r="368" spans="1:11" ht="18" customHeight="1" x14ac:dyDescent="0.2">
      <c r="B368" s="8"/>
    </row>
    <row r="369" spans="2:12" ht="18" customHeight="1" x14ac:dyDescent="0.2">
      <c r="B369" s="8"/>
    </row>
    <row r="370" spans="2:12" ht="18" customHeight="1" x14ac:dyDescent="0.2"/>
    <row r="371" spans="2:12" ht="18" customHeight="1" x14ac:dyDescent="0.2"/>
    <row r="372" spans="2:12" ht="18" customHeight="1" x14ac:dyDescent="0.2"/>
    <row r="373" spans="2:12" ht="18" customHeight="1" x14ac:dyDescent="0.2"/>
    <row r="374" spans="2:12" ht="18" customHeight="1" x14ac:dyDescent="0.2"/>
    <row r="375" spans="2:12" ht="18" customHeight="1" x14ac:dyDescent="0.2"/>
    <row r="376" spans="2:12" ht="18" customHeight="1" x14ac:dyDescent="0.2"/>
    <row r="377" spans="2:12" ht="18" customHeight="1" x14ac:dyDescent="0.2">
      <c r="B377" s="1"/>
    </row>
    <row r="378" spans="2:12" x14ac:dyDescent="0.2">
      <c r="B378" s="1"/>
    </row>
    <row r="379" spans="2:12" ht="18" customHeight="1" x14ac:dyDescent="0.2"/>
    <row r="380" spans="2:12" ht="18" customHeight="1" x14ac:dyDescent="0.2"/>
    <row r="381" spans="2:12" ht="18" customHeight="1" x14ac:dyDescent="0.2"/>
    <row r="382" spans="2:12" ht="18" customHeight="1" x14ac:dyDescent="0.2"/>
    <row r="383" spans="2:12" ht="18" customHeight="1" x14ac:dyDescent="0.2">
      <c r="L383" s="1"/>
    </row>
    <row r="384" spans="2:12" ht="18" customHeight="1" x14ac:dyDescent="0.2">
      <c r="L384" s="1"/>
    </row>
    <row r="385" spans="1:12" ht="18" customHeight="1" x14ac:dyDescent="0.2">
      <c r="L385" s="1"/>
    </row>
    <row r="386" spans="1:12" ht="28" customHeight="1" x14ac:dyDescent="0.2">
      <c r="L386" s="1"/>
    </row>
    <row r="387" spans="1:12" ht="28" customHeight="1" x14ac:dyDescent="0.2">
      <c r="L387" s="1"/>
    </row>
    <row r="388" spans="1:12" ht="28" customHeight="1" x14ac:dyDescent="0.2">
      <c r="L388" s="1"/>
    </row>
    <row r="389" spans="1:12" s="1" customFormat="1" ht="28" customHeight="1" x14ac:dyDescent="0.2">
      <c r="A389"/>
      <c r="B389"/>
      <c r="C389"/>
      <c r="D389"/>
      <c r="E389"/>
      <c r="F389"/>
      <c r="G389"/>
      <c r="J389"/>
      <c r="K389"/>
      <c r="L389" s="5"/>
    </row>
    <row r="390" spans="1:12" s="1" customFormat="1" ht="28" customHeight="1" x14ac:dyDescent="0.2">
      <c r="A390"/>
      <c r="B390"/>
      <c r="C390"/>
      <c r="D390"/>
      <c r="E390"/>
      <c r="F390"/>
      <c r="G390"/>
      <c r="J390"/>
      <c r="K390"/>
    </row>
    <row r="391" spans="1:12" s="1" customFormat="1" ht="28" customHeight="1" x14ac:dyDescent="0.2">
      <c r="A391"/>
      <c r="B391"/>
      <c r="C391"/>
      <c r="D391"/>
      <c r="E391"/>
      <c r="F391"/>
      <c r="G391"/>
      <c r="J391"/>
      <c r="K391"/>
    </row>
    <row r="392" spans="1:12" s="1" customFormat="1" ht="28" customHeight="1" x14ac:dyDescent="0.2">
      <c r="A392"/>
      <c r="B392"/>
      <c r="C392"/>
      <c r="D392"/>
      <c r="E392"/>
      <c r="F392"/>
      <c r="G392"/>
      <c r="J392"/>
      <c r="K392"/>
    </row>
    <row r="393" spans="1:12" s="73" customFormat="1" ht="28" customHeight="1" x14ac:dyDescent="0.3">
      <c r="A393"/>
      <c r="B393"/>
      <c r="C393"/>
      <c r="D393"/>
      <c r="E393"/>
      <c r="F393"/>
      <c r="G393"/>
      <c r="H393" s="1"/>
      <c r="I393" s="1"/>
      <c r="J393"/>
      <c r="K393"/>
    </row>
    <row r="394" spans="1:12" s="5" customFormat="1" ht="28" customHeight="1" x14ac:dyDescent="0.2">
      <c r="A394"/>
      <c r="B394"/>
      <c r="C394"/>
      <c r="D394"/>
      <c r="E394"/>
      <c r="F394"/>
      <c r="G394"/>
      <c r="H394" s="1"/>
      <c r="I394" s="1"/>
      <c r="J394"/>
      <c r="K394"/>
      <c r="L394" s="1"/>
    </row>
    <row r="395" spans="1:12" s="1" customFormat="1" ht="28" customHeight="1" x14ac:dyDescent="0.2">
      <c r="A395"/>
      <c r="B395"/>
      <c r="C395"/>
      <c r="D395"/>
      <c r="E395"/>
      <c r="F395"/>
      <c r="G395"/>
      <c r="J395"/>
      <c r="K395"/>
    </row>
    <row r="396" spans="1:12" s="1" customFormat="1" ht="28" customHeight="1" x14ac:dyDescent="0.2">
      <c r="A396"/>
      <c r="B396"/>
      <c r="C396"/>
      <c r="D396"/>
      <c r="E396"/>
      <c r="F396"/>
      <c r="G396"/>
      <c r="J396"/>
      <c r="K396"/>
    </row>
    <row r="397" spans="1:12" s="1" customFormat="1" ht="28" customHeight="1" x14ac:dyDescent="0.2">
      <c r="A397"/>
      <c r="B397"/>
      <c r="C397"/>
      <c r="D397"/>
      <c r="E397"/>
      <c r="F397"/>
      <c r="G397"/>
      <c r="J397"/>
      <c r="K397"/>
    </row>
    <row r="398" spans="1:12" s="1" customFormat="1" ht="18" customHeight="1" x14ac:dyDescent="0.2">
      <c r="A398"/>
      <c r="B398"/>
      <c r="C398"/>
      <c r="D398"/>
      <c r="E398"/>
      <c r="F398"/>
      <c r="G398"/>
      <c r="J398"/>
      <c r="K398"/>
    </row>
    <row r="399" spans="1:12" s="1" customFormat="1" ht="18" customHeight="1" x14ac:dyDescent="0.2">
      <c r="A399"/>
      <c r="B399"/>
      <c r="C399"/>
      <c r="D399"/>
      <c r="E399"/>
      <c r="F399"/>
      <c r="G399"/>
      <c r="J399"/>
      <c r="K399"/>
    </row>
    <row r="400" spans="1:12" s="1" customFormat="1" ht="18" customHeight="1" x14ac:dyDescent="0.2">
      <c r="A400"/>
      <c r="B400"/>
      <c r="C400"/>
      <c r="D400"/>
      <c r="E400"/>
      <c r="F400"/>
      <c r="G400"/>
      <c r="J400"/>
      <c r="K400"/>
    </row>
    <row r="401" spans="1:18" s="1" customFormat="1" ht="18" customHeight="1" x14ac:dyDescent="0.2">
      <c r="A401"/>
      <c r="B401"/>
      <c r="C401"/>
      <c r="D401"/>
      <c r="E401"/>
      <c r="F401"/>
      <c r="G401"/>
      <c r="J401"/>
      <c r="K401"/>
    </row>
    <row r="402" spans="1:18" s="1" customFormat="1" ht="18" customHeight="1" x14ac:dyDescent="0.2">
      <c r="A402"/>
      <c r="B402"/>
      <c r="C402"/>
      <c r="D402"/>
      <c r="E402"/>
      <c r="F402"/>
      <c r="G402"/>
      <c r="J402"/>
      <c r="K402"/>
    </row>
    <row r="403" spans="1:18" s="1" customFormat="1" ht="18" customHeight="1" x14ac:dyDescent="0.2">
      <c r="A403"/>
      <c r="B403"/>
      <c r="C403"/>
      <c r="D403"/>
      <c r="E403"/>
      <c r="F403"/>
      <c r="G403"/>
      <c r="J403"/>
      <c r="K403"/>
    </row>
    <row r="404" spans="1:18" s="1" customFormat="1" ht="18" customHeight="1" x14ac:dyDescent="0.2">
      <c r="A404"/>
      <c r="B404"/>
      <c r="C404"/>
      <c r="D404"/>
      <c r="E404"/>
      <c r="F404"/>
      <c r="G404"/>
      <c r="J404"/>
      <c r="K404"/>
    </row>
    <row r="405" spans="1:18" s="1" customFormat="1" ht="18" customHeight="1" x14ac:dyDescent="0.2">
      <c r="A405"/>
      <c r="B405"/>
      <c r="C405"/>
      <c r="D405"/>
      <c r="E405"/>
      <c r="F405"/>
      <c r="G405"/>
      <c r="J405"/>
      <c r="K405"/>
    </row>
    <row r="406" spans="1:18" s="1" customFormat="1" ht="18" customHeight="1" x14ac:dyDescent="0.2">
      <c r="A406"/>
      <c r="B406"/>
      <c r="C406"/>
      <c r="D406"/>
      <c r="E406"/>
      <c r="F406"/>
      <c r="G406"/>
      <c r="J406"/>
      <c r="K406"/>
      <c r="L406" s="60"/>
    </row>
    <row r="407" spans="1:18" s="1" customFormat="1" ht="18" customHeight="1" x14ac:dyDescent="0.2">
      <c r="A407"/>
      <c r="B407"/>
      <c r="C407"/>
      <c r="D407"/>
      <c r="E407"/>
      <c r="F407"/>
      <c r="G407"/>
      <c r="J407"/>
      <c r="K407"/>
      <c r="L407"/>
    </row>
    <row r="408" spans="1:18" s="1" customFormat="1" ht="18" customHeight="1" x14ac:dyDescent="0.2">
      <c r="A408"/>
      <c r="B408"/>
      <c r="C408"/>
      <c r="D408"/>
      <c r="E408"/>
      <c r="F408"/>
      <c r="G408"/>
      <c r="J408"/>
      <c r="K408"/>
      <c r="L408"/>
    </row>
    <row r="409" spans="1:18" ht="18" customHeight="1" x14ac:dyDescent="0.2">
      <c r="M409" s="1"/>
      <c r="N409" s="1"/>
      <c r="O409" s="1"/>
      <c r="P409" s="1"/>
      <c r="Q409" s="1"/>
      <c r="R409" s="1"/>
    </row>
    <row r="410" spans="1:18" s="1" customFormat="1" ht="18" customHeight="1" x14ac:dyDescent="0.2">
      <c r="A410"/>
      <c r="B410"/>
      <c r="C410"/>
      <c r="D410"/>
      <c r="E410"/>
      <c r="F410"/>
      <c r="G410"/>
      <c r="J410"/>
      <c r="K410"/>
      <c r="L410"/>
    </row>
    <row r="411" spans="1:18" s="60" customFormat="1" ht="20" x14ac:dyDescent="0.2">
      <c r="A411"/>
      <c r="B411"/>
      <c r="C411"/>
      <c r="D411"/>
      <c r="E411"/>
      <c r="F411"/>
      <c r="G411"/>
      <c r="H411" s="1"/>
      <c r="I411" s="1"/>
      <c r="J411"/>
      <c r="K411"/>
      <c r="L411" s="61"/>
    </row>
    <row r="412" spans="1:18" ht="18" customHeight="1" x14ac:dyDescent="0.2">
      <c r="L412" s="6"/>
    </row>
    <row r="413" spans="1:18" ht="18" customHeight="1" x14ac:dyDescent="0.2"/>
    <row r="414" spans="1:18" ht="18" customHeight="1" x14ac:dyDescent="0.2"/>
    <row r="415" spans="1:18" ht="28" customHeight="1" x14ac:dyDescent="0.2"/>
    <row r="416" spans="1:18" s="61" customFormat="1" ht="18" customHeight="1" x14ac:dyDescent="0.2">
      <c r="A416"/>
      <c r="B416"/>
      <c r="C416"/>
      <c r="D416"/>
      <c r="E416"/>
      <c r="F416"/>
      <c r="G416"/>
      <c r="H416" s="1"/>
      <c r="I416" s="1"/>
      <c r="J416"/>
      <c r="K416"/>
      <c r="L416"/>
    </row>
    <row r="417" spans="1:12" s="6" customFormat="1" ht="28" customHeight="1" x14ac:dyDescent="0.2">
      <c r="A417"/>
      <c r="B417"/>
      <c r="C417"/>
      <c r="D417"/>
      <c r="E417"/>
      <c r="F417"/>
      <c r="G417"/>
      <c r="H417" s="1"/>
      <c r="I417" s="1"/>
      <c r="J417"/>
      <c r="K417"/>
      <c r="L417"/>
    </row>
    <row r="418" spans="1:12" ht="18" customHeight="1" x14ac:dyDescent="0.2"/>
    <row r="419" spans="1:12" ht="18" customHeight="1" x14ac:dyDescent="0.2"/>
    <row r="420" spans="1:12" ht="18" customHeight="1" x14ac:dyDescent="0.2"/>
    <row r="421" spans="1:12" ht="18" customHeight="1" x14ac:dyDescent="0.2"/>
    <row r="422" spans="1:12" ht="18" customHeight="1" x14ac:dyDescent="0.2"/>
    <row r="423" spans="1:12" ht="18" customHeight="1" x14ac:dyDescent="0.2"/>
    <row r="424" spans="1:12" ht="18" customHeight="1" x14ac:dyDescent="0.2"/>
    <row r="425" spans="1:12" ht="18" customHeight="1" x14ac:dyDescent="0.2"/>
    <row r="427" spans="1:12" ht="18" customHeight="1" x14ac:dyDescent="0.2"/>
    <row r="428" spans="1:12" ht="18" customHeight="1" x14ac:dyDescent="0.2"/>
    <row r="429" spans="1:12" ht="18" customHeight="1" x14ac:dyDescent="0.2"/>
    <row r="430" spans="1:12" ht="18" customHeight="1" x14ac:dyDescent="0.2"/>
    <row r="431" spans="1:12" ht="18" customHeight="1" x14ac:dyDescent="0.2"/>
  </sheetData>
  <phoneticPr fontId="3" type="noConversion"/>
  <hyperlinks>
    <hyperlink ref="D365" r:id="rId1" xr:uid="{00000000-0004-0000-0000-000000000000}"/>
  </hyperlinks>
  <pageMargins left="0.75" right="0.75" top="1" bottom="1" header="0.5" footer="0.5"/>
  <pageSetup paperSize="0"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maison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Vincent</dc:creator>
  <cp:lastModifiedBy>Jm V</cp:lastModifiedBy>
  <dcterms:created xsi:type="dcterms:W3CDTF">2023-09-26T15:00:59Z</dcterms:created>
  <dcterms:modified xsi:type="dcterms:W3CDTF">2025-04-07T09:39:50Z</dcterms:modified>
</cp:coreProperties>
</file>